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E629" i="1"/>
  <c r="F629" i="1" s="1"/>
  <c r="G628" i="1"/>
  <c r="E628" i="1"/>
  <c r="F628" i="1" s="1"/>
  <c r="G627" i="1"/>
  <c r="F627" i="1"/>
  <c r="E627" i="1"/>
  <c r="F626" i="1"/>
  <c r="E626" i="1"/>
  <c r="G626" i="1" s="1"/>
  <c r="E625" i="1"/>
  <c r="F625" i="1" s="1"/>
  <c r="G624" i="1"/>
  <c r="E624" i="1"/>
  <c r="F624" i="1" s="1"/>
  <c r="G623" i="1"/>
  <c r="F623" i="1"/>
  <c r="E623" i="1"/>
  <c r="F622" i="1"/>
  <c r="E622" i="1"/>
  <c r="G622" i="1" s="1"/>
  <c r="E621" i="1"/>
  <c r="F621" i="1" s="1"/>
  <c r="G620" i="1"/>
  <c r="E620" i="1"/>
  <c r="F620" i="1" s="1"/>
  <c r="G619" i="1"/>
  <c r="F619" i="1"/>
  <c r="E619" i="1"/>
  <c r="E618" i="1"/>
  <c r="G618" i="1" s="1"/>
  <c r="E617" i="1"/>
  <c r="F617" i="1" s="1"/>
  <c r="G616" i="1"/>
  <c r="E616" i="1"/>
  <c r="F616" i="1" s="1"/>
  <c r="G615" i="1"/>
  <c r="F615" i="1"/>
  <c r="E615" i="1"/>
  <c r="E614" i="1"/>
  <c r="G614" i="1" s="1"/>
  <c r="E613" i="1"/>
  <c r="F613" i="1" s="1"/>
  <c r="G612" i="1"/>
  <c r="E612" i="1"/>
  <c r="F612" i="1" s="1"/>
  <c r="G611" i="1"/>
  <c r="F611" i="1"/>
  <c r="E611" i="1"/>
  <c r="E610" i="1"/>
  <c r="G610" i="1" s="1"/>
  <c r="E609" i="1"/>
  <c r="F609" i="1" s="1"/>
  <c r="G608" i="1"/>
  <c r="E608" i="1"/>
  <c r="F608" i="1" s="1"/>
  <c r="G607" i="1"/>
  <c r="F607" i="1"/>
  <c r="E607" i="1"/>
  <c r="E606" i="1"/>
  <c r="G606" i="1" s="1"/>
  <c r="E605" i="1"/>
  <c r="F605" i="1" s="1"/>
  <c r="G604" i="1"/>
  <c r="E604" i="1"/>
  <c r="F604" i="1" s="1"/>
  <c r="G603" i="1"/>
  <c r="F603" i="1"/>
  <c r="E603" i="1"/>
  <c r="E602" i="1"/>
  <c r="G602" i="1" s="1"/>
  <c r="E601" i="1"/>
  <c r="F601" i="1" s="1"/>
  <c r="G600" i="1"/>
  <c r="E600" i="1"/>
  <c r="F600" i="1" s="1"/>
  <c r="G599" i="1"/>
  <c r="F599" i="1"/>
  <c r="E599" i="1"/>
  <c r="E598" i="1"/>
  <c r="G598" i="1" s="1"/>
  <c r="E597" i="1"/>
  <c r="F597" i="1" s="1"/>
  <c r="G596" i="1"/>
  <c r="E596" i="1"/>
  <c r="F596" i="1" s="1"/>
  <c r="G595" i="1"/>
  <c r="F595" i="1"/>
  <c r="E595" i="1"/>
  <c r="E594" i="1"/>
  <c r="G594" i="1" s="1"/>
  <c r="E593" i="1"/>
  <c r="F593" i="1" s="1"/>
  <c r="G592" i="1"/>
  <c r="E592" i="1"/>
  <c r="F592" i="1" s="1"/>
  <c r="G591" i="1"/>
  <c r="F591" i="1"/>
  <c r="E591" i="1"/>
  <c r="E590" i="1"/>
  <c r="G590" i="1" s="1"/>
  <c r="E589" i="1"/>
  <c r="F589" i="1" s="1"/>
  <c r="G588" i="1"/>
  <c r="E588" i="1"/>
  <c r="F588" i="1" s="1"/>
  <c r="G587" i="1"/>
  <c r="F587" i="1"/>
  <c r="E587" i="1"/>
  <c r="E586" i="1"/>
  <c r="G586" i="1" s="1"/>
  <c r="E585" i="1"/>
  <c r="F585" i="1" s="1"/>
  <c r="G584" i="1"/>
  <c r="E584" i="1"/>
  <c r="F584" i="1" s="1"/>
  <c r="G583" i="1"/>
  <c r="F583" i="1"/>
  <c r="E583" i="1"/>
  <c r="E582" i="1"/>
  <c r="G582" i="1" s="1"/>
  <c r="E581" i="1"/>
  <c r="F581" i="1" s="1"/>
  <c r="G580" i="1"/>
  <c r="E580" i="1"/>
  <c r="F580" i="1" s="1"/>
  <c r="G579" i="1"/>
  <c r="F579" i="1"/>
  <c r="E579" i="1"/>
  <c r="E578" i="1"/>
  <c r="G578" i="1" s="1"/>
  <c r="E577" i="1"/>
  <c r="F577" i="1" s="1"/>
  <c r="G576" i="1"/>
  <c r="E576" i="1"/>
  <c r="F576" i="1" s="1"/>
  <c r="G575" i="1"/>
  <c r="F575" i="1"/>
  <c r="E575" i="1"/>
  <c r="E574" i="1"/>
  <c r="G574" i="1" s="1"/>
  <c r="E573" i="1"/>
  <c r="F573" i="1" s="1"/>
  <c r="G572" i="1"/>
  <c r="E572" i="1"/>
  <c r="F572" i="1" s="1"/>
  <c r="G571" i="1"/>
  <c r="F571" i="1"/>
  <c r="E571" i="1"/>
  <c r="E570" i="1"/>
  <c r="G570" i="1" s="1"/>
  <c r="E569" i="1"/>
  <c r="F569" i="1" s="1"/>
  <c r="G568" i="1"/>
  <c r="E568" i="1"/>
  <c r="F568" i="1" s="1"/>
  <c r="G567" i="1"/>
  <c r="F567" i="1"/>
  <c r="E567" i="1"/>
  <c r="E566" i="1"/>
  <c r="G566" i="1" s="1"/>
  <c r="E565" i="1"/>
  <c r="F565" i="1" s="1"/>
  <c r="G564" i="1"/>
  <c r="E564" i="1"/>
  <c r="F564" i="1" s="1"/>
  <c r="G563" i="1"/>
  <c r="F563" i="1"/>
  <c r="E563" i="1"/>
  <c r="E562" i="1"/>
  <c r="G562" i="1" s="1"/>
  <c r="E561" i="1"/>
  <c r="F561" i="1" s="1"/>
  <c r="G560" i="1"/>
  <c r="E560" i="1"/>
  <c r="F560" i="1" s="1"/>
  <c r="G559" i="1"/>
  <c r="F559" i="1"/>
  <c r="E559" i="1"/>
  <c r="E558" i="1"/>
  <c r="G558" i="1" s="1"/>
  <c r="E557" i="1"/>
  <c r="F557" i="1" s="1"/>
  <c r="G556" i="1"/>
  <c r="E556" i="1"/>
  <c r="F556" i="1" s="1"/>
  <c r="G555" i="1"/>
  <c r="F555" i="1"/>
  <c r="E555" i="1"/>
  <c r="E554" i="1"/>
  <c r="E553" i="1"/>
  <c r="F553" i="1" s="1"/>
  <c r="G552" i="1"/>
  <c r="E552" i="1"/>
  <c r="F552" i="1" s="1"/>
  <c r="G551" i="1"/>
  <c r="F551" i="1"/>
  <c r="E551" i="1"/>
  <c r="E550" i="1"/>
  <c r="E549" i="1"/>
  <c r="F549" i="1" s="1"/>
  <c r="G548" i="1"/>
  <c r="E548" i="1"/>
  <c r="F548" i="1" s="1"/>
  <c r="G547" i="1"/>
  <c r="F547" i="1"/>
  <c r="E547" i="1"/>
  <c r="E546" i="1"/>
  <c r="E545" i="1"/>
  <c r="F545" i="1" s="1"/>
  <c r="G544" i="1"/>
  <c r="E544" i="1"/>
  <c r="F544" i="1" s="1"/>
  <c r="G543" i="1"/>
  <c r="F543" i="1"/>
  <c r="E543" i="1"/>
  <c r="E542" i="1"/>
  <c r="E541" i="1"/>
  <c r="F541" i="1" s="1"/>
  <c r="G540" i="1"/>
  <c r="E540" i="1"/>
  <c r="F540" i="1" s="1"/>
  <c r="G539" i="1"/>
  <c r="F539" i="1"/>
  <c r="E539" i="1"/>
  <c r="E538" i="1"/>
  <c r="G538" i="1" s="1"/>
  <c r="E537" i="1"/>
  <c r="G536" i="1"/>
  <c r="E536" i="1"/>
  <c r="F536" i="1" s="1"/>
  <c r="G535" i="1"/>
  <c r="F535" i="1"/>
  <c r="E535" i="1"/>
  <c r="E534" i="1"/>
  <c r="G534" i="1" s="1"/>
  <c r="E533" i="1"/>
  <c r="G532" i="1"/>
  <c r="E532" i="1"/>
  <c r="F532" i="1" s="1"/>
  <c r="G531" i="1"/>
  <c r="F531" i="1"/>
  <c r="E531" i="1"/>
  <c r="E530" i="1"/>
  <c r="G530" i="1" s="1"/>
  <c r="E529" i="1"/>
  <c r="G528" i="1"/>
  <c r="E528" i="1"/>
  <c r="F528" i="1" s="1"/>
  <c r="G527" i="1"/>
  <c r="F527" i="1"/>
  <c r="E527" i="1"/>
  <c r="E526" i="1"/>
  <c r="G526" i="1" s="1"/>
  <c r="E525" i="1"/>
  <c r="G524" i="1"/>
  <c r="E524" i="1"/>
  <c r="F524" i="1" s="1"/>
  <c r="G523" i="1"/>
  <c r="F523" i="1"/>
  <c r="E523" i="1"/>
  <c r="E522" i="1"/>
  <c r="G522" i="1" s="1"/>
  <c r="E521" i="1"/>
  <c r="G520" i="1"/>
  <c r="E520" i="1"/>
  <c r="F520" i="1" s="1"/>
  <c r="G519" i="1"/>
  <c r="F519" i="1"/>
  <c r="E519" i="1"/>
  <c r="E518" i="1"/>
  <c r="G518" i="1" s="1"/>
  <c r="E517" i="1"/>
  <c r="G516" i="1"/>
  <c r="E516" i="1"/>
  <c r="F516" i="1" s="1"/>
  <c r="G515" i="1"/>
  <c r="F515" i="1"/>
  <c r="E515" i="1"/>
  <c r="E514" i="1"/>
  <c r="G514" i="1" s="1"/>
  <c r="E513" i="1"/>
  <c r="G512" i="1"/>
  <c r="E512" i="1"/>
  <c r="F512" i="1" s="1"/>
  <c r="G511" i="1"/>
  <c r="F511" i="1"/>
  <c r="E511" i="1"/>
  <c r="E510" i="1"/>
  <c r="G510" i="1" s="1"/>
  <c r="E509" i="1"/>
  <c r="G508" i="1"/>
  <c r="E508" i="1"/>
  <c r="F508" i="1" s="1"/>
  <c r="G507" i="1"/>
  <c r="F507" i="1"/>
  <c r="E507" i="1"/>
  <c r="E506" i="1"/>
  <c r="G506" i="1" s="1"/>
  <c r="E505" i="1"/>
  <c r="G504" i="1"/>
  <c r="E504" i="1"/>
  <c r="F504" i="1" s="1"/>
  <c r="G503" i="1"/>
  <c r="F503" i="1"/>
  <c r="E503" i="1"/>
  <c r="E502" i="1"/>
  <c r="G502" i="1" s="1"/>
  <c r="E501" i="1"/>
  <c r="G500" i="1"/>
  <c r="E500" i="1"/>
  <c r="F500" i="1" s="1"/>
  <c r="G499" i="1"/>
  <c r="F499" i="1"/>
  <c r="E499" i="1"/>
  <c r="E498" i="1"/>
  <c r="G498" i="1" s="1"/>
  <c r="E497" i="1"/>
  <c r="G496" i="1"/>
  <c r="E496" i="1"/>
  <c r="F496" i="1" s="1"/>
  <c r="G495" i="1"/>
  <c r="F495" i="1"/>
  <c r="E495" i="1"/>
  <c r="E494" i="1"/>
  <c r="G494" i="1" s="1"/>
  <c r="E493" i="1"/>
  <c r="G492" i="1"/>
  <c r="E492" i="1"/>
  <c r="F492" i="1" s="1"/>
  <c r="G491" i="1"/>
  <c r="F491" i="1"/>
  <c r="E491" i="1"/>
  <c r="E490" i="1"/>
  <c r="G490" i="1" s="1"/>
  <c r="E489" i="1"/>
  <c r="G488" i="1"/>
  <c r="E488" i="1"/>
  <c r="F488" i="1" s="1"/>
  <c r="G487" i="1"/>
  <c r="F487" i="1"/>
  <c r="E487" i="1"/>
  <c r="E486" i="1"/>
  <c r="G486" i="1" s="1"/>
  <c r="E485" i="1"/>
  <c r="G484" i="1"/>
  <c r="E484" i="1"/>
  <c r="F484" i="1" s="1"/>
  <c r="G483" i="1"/>
  <c r="F483" i="1"/>
  <c r="E483" i="1"/>
  <c r="E482" i="1"/>
  <c r="G482" i="1" s="1"/>
  <c r="E481" i="1"/>
  <c r="G480" i="1"/>
  <c r="E480" i="1"/>
  <c r="F480" i="1" s="1"/>
  <c r="G479" i="1"/>
  <c r="F479" i="1"/>
  <c r="E479" i="1"/>
  <c r="E478" i="1"/>
  <c r="G478" i="1" s="1"/>
  <c r="E477" i="1"/>
  <c r="G476" i="1"/>
  <c r="E476" i="1"/>
  <c r="F476" i="1" s="1"/>
  <c r="G475" i="1"/>
  <c r="F475" i="1"/>
  <c r="E475" i="1"/>
  <c r="E474" i="1"/>
  <c r="G474" i="1" s="1"/>
  <c r="E473" i="1"/>
  <c r="G472" i="1"/>
  <c r="E472" i="1"/>
  <c r="F472" i="1" s="1"/>
  <c r="G471" i="1"/>
  <c r="F471" i="1"/>
  <c r="E471" i="1"/>
  <c r="E470" i="1"/>
  <c r="G470" i="1" s="1"/>
  <c r="E469" i="1"/>
  <c r="G468" i="1"/>
  <c r="E468" i="1"/>
  <c r="F468" i="1" s="1"/>
  <c r="G467" i="1"/>
  <c r="F467" i="1"/>
  <c r="E467" i="1"/>
  <c r="E466" i="1"/>
  <c r="G466" i="1" s="1"/>
  <c r="E465" i="1"/>
  <c r="G464" i="1"/>
  <c r="E464" i="1"/>
  <c r="F464" i="1" s="1"/>
  <c r="G463" i="1"/>
  <c r="F463" i="1"/>
  <c r="E463" i="1"/>
  <c r="F462" i="1"/>
  <c r="E462" i="1"/>
  <c r="G462" i="1" s="1"/>
  <c r="F461" i="1"/>
  <c r="E461" i="1"/>
  <c r="G461" i="1" s="1"/>
  <c r="G460" i="1"/>
  <c r="F460" i="1"/>
  <c r="E460" i="1"/>
  <c r="F459" i="1"/>
  <c r="E459" i="1"/>
  <c r="G459" i="1" s="1"/>
  <c r="E458" i="1"/>
  <c r="G458" i="1" s="1"/>
  <c r="G457" i="1"/>
  <c r="F457" i="1"/>
  <c r="E457" i="1"/>
  <c r="G456" i="1"/>
  <c r="F456" i="1"/>
  <c r="E456" i="1"/>
  <c r="F455" i="1"/>
  <c r="E455" i="1"/>
  <c r="G455" i="1" s="1"/>
  <c r="E454" i="1"/>
  <c r="G454" i="1" s="1"/>
  <c r="G453" i="1"/>
  <c r="F453" i="1"/>
  <c r="E453" i="1"/>
  <c r="G452" i="1"/>
  <c r="F452" i="1"/>
  <c r="E452" i="1"/>
  <c r="F451" i="1"/>
  <c r="E451" i="1"/>
  <c r="G451" i="1" s="1"/>
  <c r="E450" i="1"/>
  <c r="G450" i="1" s="1"/>
  <c r="G449" i="1"/>
  <c r="F449" i="1"/>
  <c r="E449" i="1"/>
  <c r="G448" i="1"/>
  <c r="F448" i="1"/>
  <c r="E448" i="1"/>
  <c r="F447" i="1"/>
  <c r="E447" i="1"/>
  <c r="G447" i="1" s="1"/>
  <c r="E446" i="1"/>
  <c r="G446" i="1" s="1"/>
  <c r="G445" i="1"/>
  <c r="F445" i="1"/>
  <c r="E445" i="1"/>
  <c r="G444" i="1"/>
  <c r="F444" i="1"/>
  <c r="E444" i="1"/>
  <c r="F443" i="1"/>
  <c r="E443" i="1"/>
  <c r="G443" i="1" s="1"/>
  <c r="E442" i="1"/>
  <c r="G442" i="1" s="1"/>
  <c r="G441" i="1"/>
  <c r="F441" i="1"/>
  <c r="E441" i="1"/>
  <c r="G440" i="1"/>
  <c r="F440" i="1"/>
  <c r="E440" i="1"/>
  <c r="F439" i="1"/>
  <c r="E439" i="1"/>
  <c r="G439" i="1" s="1"/>
  <c r="E438" i="1"/>
  <c r="G438" i="1" s="1"/>
  <c r="G437" i="1"/>
  <c r="F437" i="1"/>
  <c r="E437" i="1"/>
  <c r="G436" i="1"/>
  <c r="F436" i="1"/>
  <c r="E436" i="1"/>
  <c r="F435" i="1"/>
  <c r="E435" i="1"/>
  <c r="G435" i="1" s="1"/>
  <c r="E434" i="1"/>
  <c r="G434" i="1" s="1"/>
  <c r="G433" i="1"/>
  <c r="F433" i="1"/>
  <c r="E433" i="1"/>
  <c r="G432" i="1"/>
  <c r="F432" i="1"/>
  <c r="E432" i="1"/>
  <c r="F431" i="1"/>
  <c r="E431" i="1"/>
  <c r="G431" i="1" s="1"/>
  <c r="E430" i="1"/>
  <c r="G430" i="1" s="1"/>
  <c r="G429" i="1"/>
  <c r="F429" i="1"/>
  <c r="E429" i="1"/>
  <c r="G428" i="1"/>
  <c r="F428" i="1"/>
  <c r="E428" i="1"/>
  <c r="F427" i="1"/>
  <c r="E427" i="1"/>
  <c r="G427" i="1" s="1"/>
  <c r="E426" i="1"/>
  <c r="G426" i="1" s="1"/>
  <c r="G425" i="1"/>
  <c r="F425" i="1"/>
  <c r="E425" i="1"/>
  <c r="G424" i="1"/>
  <c r="F424" i="1"/>
  <c r="E424" i="1"/>
  <c r="F423" i="1"/>
  <c r="E423" i="1"/>
  <c r="G423" i="1" s="1"/>
  <c r="E422" i="1"/>
  <c r="G422" i="1" s="1"/>
  <c r="G421" i="1"/>
  <c r="F421" i="1"/>
  <c r="E421" i="1"/>
  <c r="G420" i="1"/>
  <c r="F420" i="1"/>
  <c r="E420" i="1"/>
  <c r="F419" i="1"/>
  <c r="E419" i="1"/>
  <c r="G419" i="1" s="1"/>
  <c r="E418" i="1"/>
  <c r="G418" i="1" s="1"/>
  <c r="G417" i="1"/>
  <c r="F417" i="1"/>
  <c r="E417" i="1"/>
  <c r="G416" i="1"/>
  <c r="F416" i="1"/>
  <c r="E416" i="1"/>
  <c r="F415" i="1"/>
  <c r="E415" i="1"/>
  <c r="G415" i="1" s="1"/>
  <c r="E414" i="1"/>
  <c r="G414" i="1" s="1"/>
  <c r="G413" i="1"/>
  <c r="F413" i="1"/>
  <c r="E413" i="1"/>
  <c r="G412" i="1"/>
  <c r="F412" i="1"/>
  <c r="E412" i="1"/>
  <c r="F411" i="1"/>
  <c r="E411" i="1"/>
  <c r="G411" i="1" s="1"/>
  <c r="E410" i="1"/>
  <c r="G410" i="1" s="1"/>
  <c r="G409" i="1"/>
  <c r="F409" i="1"/>
  <c r="E409" i="1"/>
  <c r="G408" i="1"/>
  <c r="F408" i="1"/>
  <c r="E408" i="1"/>
  <c r="F407" i="1"/>
  <c r="E407" i="1"/>
  <c r="G407" i="1" s="1"/>
  <c r="E406" i="1"/>
  <c r="G406" i="1" s="1"/>
  <c r="G405" i="1"/>
  <c r="F405" i="1"/>
  <c r="E405" i="1"/>
  <c r="G404" i="1"/>
  <c r="F404" i="1"/>
  <c r="E404" i="1"/>
  <c r="F403" i="1"/>
  <c r="E403" i="1"/>
  <c r="G403" i="1" s="1"/>
  <c r="E402" i="1"/>
  <c r="G402" i="1" s="1"/>
  <c r="G401" i="1"/>
  <c r="F401" i="1"/>
  <c r="E401" i="1"/>
  <c r="G400" i="1"/>
  <c r="F400" i="1"/>
  <c r="E400" i="1"/>
  <c r="F399" i="1"/>
  <c r="E399" i="1"/>
  <c r="G399" i="1" s="1"/>
  <c r="E398" i="1"/>
  <c r="G398" i="1" s="1"/>
  <c r="G397" i="1"/>
  <c r="F397" i="1"/>
  <c r="E397" i="1"/>
  <c r="G396" i="1"/>
  <c r="F396" i="1"/>
  <c r="E396" i="1"/>
  <c r="F395" i="1"/>
  <c r="E395" i="1"/>
  <c r="G395" i="1" s="1"/>
  <c r="E394" i="1"/>
  <c r="G394" i="1" s="1"/>
  <c r="G393" i="1"/>
  <c r="F393" i="1"/>
  <c r="E393" i="1"/>
  <c r="G392" i="1"/>
  <c r="F392" i="1"/>
  <c r="E392" i="1"/>
  <c r="F391" i="1"/>
  <c r="E391" i="1"/>
  <c r="G391" i="1" s="1"/>
  <c r="E390" i="1"/>
  <c r="G389" i="1"/>
  <c r="F389" i="1"/>
  <c r="E389" i="1"/>
  <c r="G388" i="1"/>
  <c r="F388" i="1"/>
  <c r="E388" i="1"/>
  <c r="F387" i="1"/>
  <c r="E387" i="1"/>
  <c r="G387" i="1" s="1"/>
  <c r="E386" i="1"/>
  <c r="G385" i="1"/>
  <c r="F385" i="1"/>
  <c r="E385" i="1"/>
  <c r="G384" i="1"/>
  <c r="F384" i="1"/>
  <c r="E384" i="1"/>
  <c r="F383" i="1"/>
  <c r="E383" i="1"/>
  <c r="G383" i="1" s="1"/>
  <c r="E382" i="1"/>
  <c r="G381" i="1"/>
  <c r="F381" i="1"/>
  <c r="E381" i="1"/>
  <c r="G380" i="1"/>
  <c r="F380" i="1"/>
  <c r="E380" i="1"/>
  <c r="E379" i="1"/>
  <c r="G379" i="1" s="1"/>
  <c r="E378" i="1"/>
  <c r="G377" i="1"/>
  <c r="F377" i="1"/>
  <c r="E377" i="1"/>
  <c r="G376" i="1"/>
  <c r="F376" i="1"/>
  <c r="E376" i="1"/>
  <c r="E375" i="1"/>
  <c r="G375" i="1" s="1"/>
  <c r="E374" i="1"/>
  <c r="G373" i="1"/>
  <c r="F373" i="1"/>
  <c r="E373" i="1"/>
  <c r="G372" i="1"/>
  <c r="F372" i="1"/>
  <c r="E372" i="1"/>
  <c r="F371" i="1"/>
  <c r="E371" i="1"/>
  <c r="G371" i="1" s="1"/>
  <c r="E370" i="1"/>
  <c r="G369" i="1"/>
  <c r="F369" i="1"/>
  <c r="E369" i="1"/>
  <c r="G368" i="1"/>
  <c r="F368" i="1"/>
  <c r="E368" i="1"/>
  <c r="F367" i="1"/>
  <c r="E367" i="1"/>
  <c r="G367" i="1" s="1"/>
  <c r="E366" i="1"/>
  <c r="G365" i="1"/>
  <c r="F365" i="1"/>
  <c r="E365" i="1"/>
  <c r="G364" i="1"/>
  <c r="F364" i="1"/>
  <c r="E364" i="1"/>
  <c r="E363" i="1"/>
  <c r="G363" i="1" s="1"/>
  <c r="E362" i="1"/>
  <c r="G361" i="1"/>
  <c r="F361" i="1"/>
  <c r="E361" i="1"/>
  <c r="G360" i="1"/>
  <c r="F360" i="1"/>
  <c r="E360" i="1"/>
  <c r="E359" i="1"/>
  <c r="G359" i="1" s="1"/>
  <c r="E358" i="1"/>
  <c r="G357" i="1"/>
  <c r="F357" i="1"/>
  <c r="E357" i="1"/>
  <c r="G356" i="1"/>
  <c r="F356" i="1"/>
  <c r="E356" i="1"/>
  <c r="F355" i="1"/>
  <c r="E355" i="1"/>
  <c r="G355" i="1" s="1"/>
  <c r="E354" i="1"/>
  <c r="G353" i="1"/>
  <c r="F353" i="1"/>
  <c r="E353" i="1"/>
  <c r="G352" i="1"/>
  <c r="F352" i="1"/>
  <c r="E352" i="1"/>
  <c r="F351" i="1"/>
  <c r="E351" i="1"/>
  <c r="G351" i="1" s="1"/>
  <c r="E350" i="1"/>
  <c r="G349" i="1"/>
  <c r="F349" i="1"/>
  <c r="E349" i="1"/>
  <c r="G348" i="1"/>
  <c r="F348" i="1"/>
  <c r="E348" i="1"/>
  <c r="E347" i="1"/>
  <c r="G347" i="1" s="1"/>
  <c r="E346" i="1"/>
  <c r="G345" i="1"/>
  <c r="F345" i="1"/>
  <c r="E345" i="1"/>
  <c r="G344" i="1"/>
  <c r="F344" i="1"/>
  <c r="E344" i="1"/>
  <c r="E343" i="1"/>
  <c r="G343" i="1" s="1"/>
  <c r="E342" i="1"/>
  <c r="G341" i="1"/>
  <c r="F341" i="1"/>
  <c r="E341" i="1"/>
  <c r="G340" i="1"/>
  <c r="F340" i="1"/>
  <c r="E340" i="1"/>
  <c r="F339" i="1"/>
  <c r="E339" i="1"/>
  <c r="G339" i="1" s="1"/>
  <c r="E338" i="1"/>
  <c r="G337" i="1"/>
  <c r="F337" i="1"/>
  <c r="E337" i="1"/>
  <c r="G336" i="1"/>
  <c r="F336" i="1"/>
  <c r="E336" i="1"/>
  <c r="F335" i="1"/>
  <c r="E335" i="1"/>
  <c r="G335" i="1" s="1"/>
  <c r="E334" i="1"/>
  <c r="G333" i="1"/>
  <c r="F333" i="1"/>
  <c r="E333" i="1"/>
  <c r="G332" i="1"/>
  <c r="F332" i="1"/>
  <c r="E332" i="1"/>
  <c r="E331" i="1"/>
  <c r="G331" i="1" s="1"/>
  <c r="E330" i="1"/>
  <c r="G329" i="1"/>
  <c r="F329" i="1"/>
  <c r="E329" i="1"/>
  <c r="G328" i="1"/>
  <c r="F328" i="1"/>
  <c r="E328" i="1"/>
  <c r="E327" i="1"/>
  <c r="G327" i="1" s="1"/>
  <c r="G326" i="1"/>
  <c r="E326" i="1"/>
  <c r="F326" i="1" s="1"/>
  <c r="G325" i="1"/>
  <c r="F325" i="1"/>
  <c r="E325" i="1"/>
  <c r="E324" i="1"/>
  <c r="F324" i="1" s="1"/>
  <c r="F323" i="1"/>
  <c r="E323" i="1"/>
  <c r="G323" i="1" s="1"/>
  <c r="E322" i="1"/>
  <c r="F322" i="1" s="1"/>
  <c r="G321" i="1"/>
  <c r="F321" i="1"/>
  <c r="E321" i="1"/>
  <c r="G320" i="1"/>
  <c r="F320" i="1"/>
  <c r="E320" i="1"/>
  <c r="E319" i="1"/>
  <c r="G319" i="1" s="1"/>
  <c r="G318" i="1"/>
  <c r="E318" i="1"/>
  <c r="F318" i="1" s="1"/>
  <c r="G317" i="1"/>
  <c r="F317" i="1"/>
  <c r="E317" i="1"/>
  <c r="E316" i="1"/>
  <c r="F316" i="1" s="1"/>
  <c r="F315" i="1"/>
  <c r="E315" i="1"/>
  <c r="G315" i="1" s="1"/>
  <c r="E314" i="1"/>
  <c r="F314" i="1" s="1"/>
  <c r="G313" i="1"/>
  <c r="F313" i="1"/>
  <c r="E313" i="1"/>
  <c r="G312" i="1"/>
  <c r="F312" i="1"/>
  <c r="E312" i="1"/>
  <c r="E311" i="1"/>
  <c r="G311" i="1" s="1"/>
  <c r="G310" i="1"/>
  <c r="E310" i="1"/>
  <c r="F310" i="1" s="1"/>
  <c r="G309" i="1"/>
  <c r="F309" i="1"/>
  <c r="E309" i="1"/>
  <c r="E308" i="1"/>
  <c r="F308" i="1" s="1"/>
  <c r="F307" i="1"/>
  <c r="E307" i="1"/>
  <c r="G307" i="1" s="1"/>
  <c r="E306" i="1"/>
  <c r="F306" i="1" s="1"/>
  <c r="G305" i="1"/>
  <c r="F305" i="1"/>
  <c r="E305" i="1"/>
  <c r="G304" i="1"/>
  <c r="F304" i="1"/>
  <c r="E304" i="1"/>
  <c r="E303" i="1"/>
  <c r="G303" i="1" s="1"/>
  <c r="G302" i="1"/>
  <c r="E302" i="1"/>
  <c r="F302" i="1" s="1"/>
  <c r="G301" i="1"/>
  <c r="F301" i="1"/>
  <c r="E301" i="1"/>
  <c r="E300" i="1"/>
  <c r="F300" i="1" s="1"/>
  <c r="F299" i="1"/>
  <c r="E299" i="1"/>
  <c r="G299" i="1" s="1"/>
  <c r="E298" i="1"/>
  <c r="F298" i="1" s="1"/>
  <c r="G297" i="1"/>
  <c r="F297" i="1"/>
  <c r="E297" i="1"/>
  <c r="G296" i="1"/>
  <c r="F296" i="1"/>
  <c r="E296" i="1"/>
  <c r="E295" i="1"/>
  <c r="G295" i="1" s="1"/>
  <c r="G294" i="1"/>
  <c r="E294" i="1"/>
  <c r="F294" i="1" s="1"/>
  <c r="G293" i="1"/>
  <c r="F293" i="1"/>
  <c r="E293" i="1"/>
  <c r="E292" i="1"/>
  <c r="F292" i="1" s="1"/>
  <c r="F291" i="1"/>
  <c r="E291" i="1"/>
  <c r="G291" i="1" s="1"/>
  <c r="E290" i="1"/>
  <c r="F290" i="1" s="1"/>
  <c r="G289" i="1"/>
  <c r="F289" i="1"/>
  <c r="E289" i="1"/>
  <c r="G288" i="1"/>
  <c r="F288" i="1"/>
  <c r="E288" i="1"/>
  <c r="E287" i="1"/>
  <c r="G287" i="1" s="1"/>
  <c r="G286" i="1"/>
  <c r="E286" i="1"/>
  <c r="F286" i="1" s="1"/>
  <c r="G285" i="1"/>
  <c r="F285" i="1"/>
  <c r="E285" i="1"/>
  <c r="E284" i="1"/>
  <c r="F283" i="1"/>
  <c r="E283" i="1"/>
  <c r="G283" i="1" s="1"/>
  <c r="E282" i="1"/>
  <c r="G281" i="1"/>
  <c r="F281" i="1"/>
  <c r="E281" i="1"/>
  <c r="G280" i="1"/>
  <c r="F280" i="1"/>
  <c r="E280" i="1"/>
  <c r="E279" i="1"/>
  <c r="G278" i="1"/>
  <c r="E278" i="1"/>
  <c r="F278" i="1" s="1"/>
  <c r="G277" i="1"/>
  <c r="F277" i="1"/>
  <c r="E277" i="1"/>
  <c r="E276" i="1"/>
  <c r="F275" i="1"/>
  <c r="E275" i="1"/>
  <c r="G275" i="1" s="1"/>
  <c r="E274" i="1"/>
  <c r="G273" i="1"/>
  <c r="F273" i="1"/>
  <c r="E273" i="1"/>
  <c r="G272" i="1"/>
  <c r="F272" i="1"/>
  <c r="E272" i="1"/>
  <c r="E271" i="1"/>
  <c r="G270" i="1"/>
  <c r="E270" i="1"/>
  <c r="F270" i="1" s="1"/>
  <c r="G269" i="1"/>
  <c r="F269" i="1"/>
  <c r="E269" i="1"/>
  <c r="E268" i="1"/>
  <c r="F267" i="1"/>
  <c r="E267" i="1"/>
  <c r="G267" i="1" s="1"/>
  <c r="E266" i="1"/>
  <c r="G265" i="1"/>
  <c r="F265" i="1"/>
  <c r="E265" i="1"/>
  <c r="G264" i="1"/>
  <c r="F264" i="1"/>
  <c r="E264" i="1"/>
  <c r="E263" i="1"/>
  <c r="G262" i="1"/>
  <c r="E262" i="1"/>
  <c r="F262" i="1" s="1"/>
  <c r="G261" i="1"/>
  <c r="F261" i="1"/>
  <c r="E261" i="1"/>
  <c r="E260" i="1"/>
  <c r="F259" i="1"/>
  <c r="E259" i="1"/>
  <c r="G259" i="1" s="1"/>
  <c r="E258" i="1"/>
  <c r="G257" i="1"/>
  <c r="F257" i="1"/>
  <c r="E257" i="1"/>
  <c r="G256" i="1"/>
  <c r="F256" i="1"/>
  <c r="E256" i="1"/>
  <c r="E255" i="1"/>
  <c r="G254" i="1"/>
  <c r="E254" i="1"/>
  <c r="F254" i="1" s="1"/>
  <c r="G253" i="1"/>
  <c r="F253" i="1"/>
  <c r="E253" i="1"/>
  <c r="E252" i="1"/>
  <c r="F251" i="1"/>
  <c r="E251" i="1"/>
  <c r="G251" i="1" s="1"/>
  <c r="E250" i="1"/>
  <c r="G249" i="1"/>
  <c r="F249" i="1"/>
  <c r="E249" i="1"/>
  <c r="G248" i="1"/>
  <c r="F248" i="1"/>
  <c r="E248" i="1"/>
  <c r="E247" i="1"/>
  <c r="G246" i="1"/>
  <c r="E246" i="1"/>
  <c r="F246" i="1" s="1"/>
  <c r="G245" i="1"/>
  <c r="F245" i="1"/>
  <c r="E245" i="1"/>
  <c r="E244" i="1"/>
  <c r="F243" i="1"/>
  <c r="E243" i="1"/>
  <c r="G243" i="1" s="1"/>
  <c r="E242" i="1"/>
  <c r="G241" i="1"/>
  <c r="F241" i="1"/>
  <c r="E241" i="1"/>
  <c r="G240" i="1"/>
  <c r="F240" i="1"/>
  <c r="E240" i="1"/>
  <c r="E239" i="1"/>
  <c r="G238" i="1"/>
  <c r="E238" i="1"/>
  <c r="F238" i="1" s="1"/>
  <c r="G237" i="1"/>
  <c r="F237" i="1"/>
  <c r="E237" i="1"/>
  <c r="E236" i="1"/>
  <c r="F235" i="1"/>
  <c r="E235" i="1"/>
  <c r="G235" i="1" s="1"/>
  <c r="E234" i="1"/>
  <c r="G233" i="1"/>
  <c r="F233" i="1"/>
  <c r="E233" i="1"/>
  <c r="G232" i="1"/>
  <c r="F232" i="1"/>
  <c r="E232" i="1"/>
  <c r="E231" i="1"/>
  <c r="G230" i="1"/>
  <c r="E230" i="1"/>
  <c r="F230" i="1" s="1"/>
  <c r="G229" i="1"/>
  <c r="F229" i="1"/>
  <c r="E229" i="1"/>
  <c r="E228" i="1"/>
  <c r="F227" i="1"/>
  <c r="E227" i="1"/>
  <c r="G227" i="1" s="1"/>
  <c r="E226" i="1"/>
  <c r="G225" i="1"/>
  <c r="F225" i="1"/>
  <c r="E225" i="1"/>
  <c r="G224" i="1"/>
  <c r="F224" i="1"/>
  <c r="E224" i="1"/>
  <c r="E223" i="1"/>
  <c r="G222" i="1"/>
  <c r="E222" i="1"/>
  <c r="F222" i="1" s="1"/>
  <c r="G221" i="1"/>
  <c r="F221" i="1"/>
  <c r="E221" i="1"/>
  <c r="E220" i="1"/>
  <c r="F219" i="1"/>
  <c r="E219" i="1"/>
  <c r="G219" i="1" s="1"/>
  <c r="E218" i="1"/>
  <c r="G217" i="1"/>
  <c r="F217" i="1"/>
  <c r="E217" i="1"/>
  <c r="G216" i="1"/>
  <c r="F216" i="1"/>
  <c r="E216" i="1"/>
  <c r="E215" i="1"/>
  <c r="G214" i="1"/>
  <c r="E214" i="1"/>
  <c r="F214" i="1" s="1"/>
  <c r="G213" i="1"/>
  <c r="F213" i="1"/>
  <c r="E213" i="1"/>
  <c r="E212" i="1"/>
  <c r="F211" i="1"/>
  <c r="E211" i="1"/>
  <c r="G211" i="1" s="1"/>
  <c r="E210" i="1"/>
  <c r="G209" i="1"/>
  <c r="F209" i="1"/>
  <c r="E209" i="1"/>
  <c r="G208" i="1"/>
  <c r="F208" i="1"/>
  <c r="E208" i="1"/>
  <c r="E207" i="1"/>
  <c r="G206" i="1"/>
  <c r="E206" i="1"/>
  <c r="F206" i="1" s="1"/>
  <c r="G205" i="1"/>
  <c r="F205" i="1"/>
  <c r="E205" i="1"/>
  <c r="E204" i="1"/>
  <c r="F203" i="1"/>
  <c r="E203" i="1"/>
  <c r="G203" i="1" s="1"/>
  <c r="E202" i="1"/>
  <c r="G201" i="1"/>
  <c r="F201" i="1"/>
  <c r="E201" i="1"/>
  <c r="G200" i="1"/>
  <c r="F200" i="1"/>
  <c r="E200" i="1"/>
  <c r="E199" i="1"/>
  <c r="G198" i="1"/>
  <c r="E198" i="1"/>
  <c r="F198" i="1" s="1"/>
  <c r="G197" i="1"/>
  <c r="F197" i="1"/>
  <c r="E197" i="1"/>
  <c r="E196" i="1"/>
  <c r="F195" i="1"/>
  <c r="E195" i="1"/>
  <c r="G195" i="1" s="1"/>
  <c r="E194" i="1"/>
  <c r="G193" i="1"/>
  <c r="F193" i="1"/>
  <c r="E193" i="1"/>
  <c r="G192" i="1"/>
  <c r="F192" i="1"/>
  <c r="E192" i="1"/>
  <c r="E191" i="1"/>
  <c r="G190" i="1"/>
  <c r="E190" i="1"/>
  <c r="F190" i="1" s="1"/>
  <c r="G189" i="1"/>
  <c r="F189" i="1"/>
  <c r="E189" i="1"/>
  <c r="E188" i="1"/>
  <c r="F187" i="1"/>
  <c r="E187" i="1"/>
  <c r="G187" i="1" s="1"/>
  <c r="E186" i="1"/>
  <c r="G185" i="1"/>
  <c r="F185" i="1"/>
  <c r="E185" i="1"/>
  <c r="G184" i="1"/>
  <c r="F184" i="1"/>
  <c r="E184" i="1"/>
  <c r="E183" i="1"/>
  <c r="G182" i="1"/>
  <c r="E182" i="1"/>
  <c r="F182" i="1" s="1"/>
  <c r="G181" i="1"/>
  <c r="F181" i="1"/>
  <c r="E181" i="1"/>
  <c r="G180" i="1"/>
  <c r="E180" i="1"/>
  <c r="F180" i="1" s="1"/>
  <c r="E179" i="1"/>
  <c r="G179" i="1" s="1"/>
  <c r="E178" i="1"/>
  <c r="G177" i="1"/>
  <c r="F177" i="1"/>
  <c r="E177" i="1"/>
  <c r="E176" i="1"/>
  <c r="F176" i="1" s="1"/>
  <c r="E175" i="1"/>
  <c r="G174" i="1"/>
  <c r="E174" i="1"/>
  <c r="F174" i="1" s="1"/>
  <c r="G173" i="1"/>
  <c r="F173" i="1"/>
  <c r="E173" i="1"/>
  <c r="E172" i="1"/>
  <c r="F172" i="1" s="1"/>
  <c r="F171" i="1"/>
  <c r="E171" i="1"/>
  <c r="G171" i="1" s="1"/>
  <c r="E170" i="1"/>
  <c r="G169" i="1"/>
  <c r="F169" i="1"/>
  <c r="E169" i="1"/>
  <c r="E168" i="1"/>
  <c r="G168" i="1" s="1"/>
  <c r="E167" i="1"/>
  <c r="E166" i="1"/>
  <c r="F166" i="1" s="1"/>
  <c r="G165" i="1"/>
  <c r="F165" i="1"/>
  <c r="E165" i="1"/>
  <c r="E164" i="1"/>
  <c r="F164" i="1" s="1"/>
  <c r="F163" i="1"/>
  <c r="E163" i="1"/>
  <c r="G163" i="1" s="1"/>
  <c r="E162" i="1"/>
  <c r="G161" i="1"/>
  <c r="F161" i="1"/>
  <c r="E161" i="1"/>
  <c r="G160" i="1"/>
  <c r="F160" i="1"/>
  <c r="E160" i="1"/>
  <c r="E159" i="1"/>
  <c r="G159" i="1" s="1"/>
  <c r="G158" i="1"/>
  <c r="E158" i="1"/>
  <c r="F158" i="1" s="1"/>
  <c r="G157" i="1"/>
  <c r="F157" i="1"/>
  <c r="E157" i="1"/>
  <c r="E156" i="1"/>
  <c r="F156" i="1" s="1"/>
  <c r="F155" i="1"/>
  <c r="E155" i="1"/>
  <c r="G155" i="1" s="1"/>
  <c r="E154" i="1"/>
  <c r="F154" i="1" s="1"/>
  <c r="G153" i="1"/>
  <c r="F153" i="1"/>
  <c r="E153" i="1"/>
  <c r="G152" i="1"/>
  <c r="F152" i="1"/>
  <c r="E152" i="1"/>
  <c r="E151" i="1"/>
  <c r="G151" i="1" s="1"/>
  <c r="G150" i="1"/>
  <c r="E150" i="1"/>
  <c r="F150" i="1" s="1"/>
  <c r="G149" i="1"/>
  <c r="F149" i="1"/>
  <c r="E149" i="1"/>
  <c r="E148" i="1"/>
  <c r="F148" i="1" s="1"/>
  <c r="F147" i="1"/>
  <c r="E147" i="1"/>
  <c r="G147" i="1" s="1"/>
  <c r="E146" i="1"/>
  <c r="F146" i="1" s="1"/>
  <c r="G145" i="1"/>
  <c r="F145" i="1"/>
  <c r="E145" i="1"/>
  <c r="G144" i="1"/>
  <c r="F144" i="1"/>
  <c r="E144" i="1"/>
  <c r="E143" i="1"/>
  <c r="G143" i="1" s="1"/>
  <c r="G142" i="1"/>
  <c r="E142" i="1"/>
  <c r="F142" i="1" s="1"/>
  <c r="G141" i="1"/>
  <c r="F141" i="1"/>
  <c r="E141" i="1"/>
  <c r="E140" i="1"/>
  <c r="F140" i="1" s="1"/>
  <c r="F139" i="1"/>
  <c r="E139" i="1"/>
  <c r="G139" i="1" s="1"/>
  <c r="E138" i="1"/>
  <c r="F138" i="1" s="1"/>
  <c r="G137" i="1"/>
  <c r="F137" i="1"/>
  <c r="E137" i="1"/>
  <c r="G136" i="1"/>
  <c r="F136" i="1"/>
  <c r="E136" i="1"/>
  <c r="E135" i="1"/>
  <c r="G135" i="1" s="1"/>
  <c r="G134" i="1"/>
  <c r="E134" i="1"/>
  <c r="F134" i="1" s="1"/>
  <c r="G133" i="1"/>
  <c r="F133" i="1"/>
  <c r="E133" i="1"/>
  <c r="E132" i="1"/>
  <c r="F132" i="1" s="1"/>
  <c r="F131" i="1"/>
  <c r="E131" i="1"/>
  <c r="G131" i="1" s="1"/>
  <c r="E130" i="1"/>
  <c r="F130" i="1" s="1"/>
  <c r="G129" i="1"/>
  <c r="F129" i="1"/>
  <c r="E129" i="1"/>
  <c r="G128" i="1"/>
  <c r="F128" i="1"/>
  <c r="E128" i="1"/>
  <c r="E127" i="1"/>
  <c r="G127" i="1" s="1"/>
  <c r="G126" i="1"/>
  <c r="E126" i="1"/>
  <c r="F126" i="1" s="1"/>
  <c r="E125" i="1"/>
  <c r="G125" i="1" s="1"/>
  <c r="E124" i="1"/>
  <c r="F124" i="1" s="1"/>
  <c r="G123" i="1"/>
  <c r="F123" i="1"/>
  <c r="E123" i="1"/>
  <c r="G122" i="1"/>
  <c r="F122" i="1"/>
  <c r="E122" i="1"/>
  <c r="E121" i="1"/>
  <c r="G121" i="1" s="1"/>
  <c r="E120" i="1"/>
  <c r="F120" i="1" s="1"/>
  <c r="G119" i="1"/>
  <c r="F119" i="1"/>
  <c r="E119" i="1"/>
  <c r="G118" i="1"/>
  <c r="F118" i="1"/>
  <c r="E118" i="1"/>
  <c r="E117" i="1"/>
  <c r="G117" i="1" s="1"/>
  <c r="E116" i="1"/>
  <c r="F116" i="1" s="1"/>
  <c r="G115" i="1"/>
  <c r="F115" i="1"/>
  <c r="E115" i="1"/>
  <c r="G114" i="1"/>
  <c r="F114" i="1"/>
  <c r="E114" i="1"/>
  <c r="E113" i="1"/>
  <c r="G113" i="1" s="1"/>
  <c r="E112" i="1"/>
  <c r="F112" i="1" s="1"/>
  <c r="G111" i="1"/>
  <c r="F111" i="1"/>
  <c r="E111" i="1"/>
  <c r="G110" i="1"/>
  <c r="F110" i="1"/>
  <c r="E110" i="1"/>
  <c r="E109" i="1"/>
  <c r="G109" i="1" s="1"/>
  <c r="E108" i="1"/>
  <c r="F108" i="1" s="1"/>
  <c r="G107" i="1"/>
  <c r="F107" i="1"/>
  <c r="E107" i="1"/>
  <c r="G106" i="1"/>
  <c r="F106" i="1"/>
  <c r="E106" i="1"/>
  <c r="E105" i="1"/>
  <c r="G105" i="1" s="1"/>
  <c r="E104" i="1"/>
  <c r="F104" i="1" s="1"/>
  <c r="G103" i="1"/>
  <c r="F103" i="1"/>
  <c r="E103" i="1"/>
  <c r="G102" i="1"/>
  <c r="F102" i="1"/>
  <c r="E102" i="1"/>
  <c r="E101" i="1"/>
  <c r="G101" i="1" s="1"/>
  <c r="E100" i="1"/>
  <c r="F100" i="1" s="1"/>
  <c r="G99" i="1"/>
  <c r="F99" i="1"/>
  <c r="E99" i="1"/>
  <c r="G98" i="1"/>
  <c r="F98" i="1"/>
  <c r="E98" i="1"/>
  <c r="E97" i="1"/>
  <c r="G97" i="1" s="1"/>
  <c r="E96" i="1"/>
  <c r="F96" i="1" s="1"/>
  <c r="G95" i="1"/>
  <c r="F95" i="1"/>
  <c r="E95" i="1"/>
  <c r="G94" i="1"/>
  <c r="F94" i="1"/>
  <c r="E94" i="1"/>
  <c r="E93" i="1"/>
  <c r="G93" i="1" s="1"/>
  <c r="E92" i="1"/>
  <c r="F92" i="1" s="1"/>
  <c r="G91" i="1"/>
  <c r="F91" i="1"/>
  <c r="E91" i="1"/>
  <c r="G90" i="1"/>
  <c r="F90" i="1"/>
  <c r="E90" i="1"/>
  <c r="E89" i="1"/>
  <c r="G89" i="1" s="1"/>
  <c r="E88" i="1"/>
  <c r="F88" i="1" s="1"/>
  <c r="G87" i="1"/>
  <c r="F87" i="1"/>
  <c r="E87" i="1"/>
  <c r="G86" i="1"/>
  <c r="F86" i="1"/>
  <c r="E86" i="1"/>
  <c r="E85" i="1"/>
  <c r="G85" i="1" s="1"/>
  <c r="E84" i="1"/>
  <c r="F84" i="1" s="1"/>
  <c r="G83" i="1"/>
  <c r="F83" i="1"/>
  <c r="E83" i="1"/>
  <c r="G82" i="1"/>
  <c r="F82" i="1"/>
  <c r="E82" i="1"/>
  <c r="E81" i="1"/>
  <c r="G81" i="1" s="1"/>
  <c r="E80" i="1"/>
  <c r="F80" i="1" s="1"/>
  <c r="G79" i="1"/>
  <c r="F79" i="1"/>
  <c r="E79" i="1"/>
  <c r="G78" i="1"/>
  <c r="F78" i="1"/>
  <c r="E78" i="1"/>
  <c r="E77" i="1"/>
  <c r="G77" i="1" s="1"/>
  <c r="E76" i="1"/>
  <c r="F76" i="1" s="1"/>
  <c r="G75" i="1"/>
  <c r="F75" i="1"/>
  <c r="E75" i="1"/>
  <c r="G74" i="1"/>
  <c r="F74" i="1"/>
  <c r="E74" i="1"/>
  <c r="E73" i="1"/>
  <c r="G73" i="1" s="1"/>
  <c r="E72" i="1"/>
  <c r="F72" i="1" s="1"/>
  <c r="G71" i="1"/>
  <c r="F71" i="1"/>
  <c r="E71" i="1"/>
  <c r="G70" i="1"/>
  <c r="F70" i="1"/>
  <c r="E70" i="1"/>
  <c r="E69" i="1"/>
  <c r="G69" i="1" s="1"/>
  <c r="E68" i="1"/>
  <c r="F68" i="1" s="1"/>
  <c r="G67" i="1"/>
  <c r="F67" i="1"/>
  <c r="E67" i="1"/>
  <c r="G66" i="1"/>
  <c r="F66" i="1"/>
  <c r="E66" i="1"/>
  <c r="E65" i="1"/>
  <c r="G65" i="1" s="1"/>
  <c r="E64" i="1"/>
  <c r="F64" i="1" s="1"/>
  <c r="G63" i="1"/>
  <c r="F63" i="1"/>
  <c r="E63" i="1"/>
  <c r="G62" i="1"/>
  <c r="F62" i="1"/>
  <c r="E62" i="1"/>
  <c r="E61" i="1"/>
  <c r="G61" i="1" s="1"/>
  <c r="E60" i="1"/>
  <c r="F60" i="1" s="1"/>
  <c r="G59" i="1"/>
  <c r="F59" i="1"/>
  <c r="E59" i="1"/>
  <c r="G58" i="1"/>
  <c r="F58" i="1"/>
  <c r="E58" i="1"/>
  <c r="E57" i="1"/>
  <c r="G57" i="1" s="1"/>
  <c r="E56" i="1"/>
  <c r="F56" i="1" s="1"/>
  <c r="G55" i="1"/>
  <c r="F55" i="1"/>
  <c r="E55" i="1"/>
  <c r="G54" i="1"/>
  <c r="F54" i="1"/>
  <c r="E54" i="1"/>
  <c r="E53" i="1"/>
  <c r="G53" i="1" s="1"/>
  <c r="E52" i="1"/>
  <c r="F52" i="1" s="1"/>
  <c r="G51" i="1"/>
  <c r="F51" i="1"/>
  <c r="E51" i="1"/>
  <c r="G50" i="1"/>
  <c r="F50" i="1"/>
  <c r="E50" i="1"/>
  <c r="E49" i="1"/>
  <c r="G49" i="1" s="1"/>
  <c r="E48" i="1"/>
  <c r="F48" i="1" s="1"/>
  <c r="G47" i="1"/>
  <c r="F47" i="1"/>
  <c r="E47" i="1"/>
  <c r="G46" i="1"/>
  <c r="F46" i="1"/>
  <c r="E46" i="1"/>
  <c r="E45" i="1"/>
  <c r="G45" i="1" s="1"/>
  <c r="E44" i="1"/>
  <c r="F44" i="1" s="1"/>
  <c r="G43" i="1"/>
  <c r="F43" i="1"/>
  <c r="E43" i="1"/>
  <c r="G42" i="1"/>
  <c r="F42" i="1"/>
  <c r="E42" i="1"/>
  <c r="E41" i="1"/>
  <c r="G41" i="1" s="1"/>
  <c r="E40" i="1"/>
  <c r="F40" i="1" s="1"/>
  <c r="G39" i="1"/>
  <c r="F39" i="1"/>
  <c r="E39" i="1"/>
  <c r="G38" i="1"/>
  <c r="F38" i="1"/>
  <c r="E38" i="1"/>
  <c r="E37" i="1"/>
  <c r="G37" i="1" s="1"/>
  <c r="E36" i="1"/>
  <c r="F36" i="1" s="1"/>
  <c r="G35" i="1"/>
  <c r="F35" i="1"/>
  <c r="E35" i="1"/>
  <c r="G34" i="1"/>
  <c r="F34" i="1"/>
  <c r="E34" i="1"/>
  <c r="E33" i="1"/>
  <c r="G33" i="1" s="1"/>
  <c r="E32" i="1"/>
  <c r="F32" i="1" s="1"/>
  <c r="G31" i="1"/>
  <c r="F31" i="1"/>
  <c r="E31" i="1"/>
  <c r="G30" i="1"/>
  <c r="F30" i="1"/>
  <c r="E30" i="1"/>
  <c r="E29" i="1"/>
  <c r="G29" i="1" s="1"/>
  <c r="E28" i="1"/>
  <c r="F28" i="1" s="1"/>
  <c r="G27" i="1"/>
  <c r="F27" i="1"/>
  <c r="E27" i="1"/>
  <c r="G26" i="1"/>
  <c r="F26" i="1"/>
  <c r="E26" i="1"/>
  <c r="E25" i="1"/>
  <c r="G25" i="1" s="1"/>
  <c r="E24" i="1"/>
  <c r="F24" i="1" s="1"/>
  <c r="G23" i="1"/>
  <c r="F23" i="1"/>
  <c r="E23" i="1"/>
  <c r="G22" i="1"/>
  <c r="F22" i="1"/>
  <c r="E22" i="1"/>
  <c r="E21" i="1"/>
  <c r="G21" i="1" s="1"/>
  <c r="E20" i="1"/>
  <c r="F20" i="1" s="1"/>
  <c r="G19" i="1"/>
  <c r="F19" i="1"/>
  <c r="E19" i="1"/>
  <c r="G18" i="1"/>
  <c r="F18" i="1"/>
  <c r="E18" i="1"/>
  <c r="E17" i="1"/>
  <c r="G17" i="1" s="1"/>
  <c r="E16" i="1"/>
  <c r="F16" i="1" s="1"/>
  <c r="G15" i="1"/>
  <c r="F15" i="1"/>
  <c r="E15" i="1"/>
  <c r="G14" i="1"/>
  <c r="F14" i="1"/>
  <c r="E14" i="1"/>
  <c r="E13" i="1"/>
  <c r="G13" i="1" s="1"/>
  <c r="E12" i="1"/>
  <c r="F12" i="1" s="1"/>
  <c r="G11" i="1"/>
  <c r="F11" i="1"/>
  <c r="E11" i="1"/>
  <c r="G10" i="1"/>
  <c r="F10" i="1"/>
  <c r="E10" i="1"/>
  <c r="E9" i="1"/>
  <c r="G9" i="1" s="1"/>
  <c r="E8" i="1"/>
  <c r="F8" i="1" s="1"/>
  <c r="G7" i="1"/>
  <c r="F7" i="1"/>
  <c r="E7" i="1"/>
  <c r="G6" i="1"/>
  <c r="F6" i="1"/>
  <c r="E6" i="1"/>
  <c r="E5" i="1"/>
  <c r="G5" i="1" s="1"/>
  <c r="E4" i="1"/>
  <c r="F4" i="1" s="1"/>
  <c r="G3" i="1"/>
  <c r="F3" i="1"/>
  <c r="E3" i="1"/>
  <c r="P5" i="1"/>
  <c r="P9" i="1"/>
  <c r="P8" i="1"/>
  <c r="P7" i="1"/>
  <c r="P6" i="1"/>
  <c r="F5" i="1" l="1"/>
  <c r="G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32" i="1"/>
  <c r="G140" i="1"/>
  <c r="G148" i="1"/>
  <c r="G156" i="1"/>
  <c r="G167" i="1"/>
  <c r="F167" i="1"/>
  <c r="G176" i="1"/>
  <c r="F178" i="1"/>
  <c r="G178" i="1"/>
  <c r="F188" i="1"/>
  <c r="G188" i="1"/>
  <c r="F196" i="1"/>
  <c r="G196" i="1"/>
  <c r="F204" i="1"/>
  <c r="G204" i="1"/>
  <c r="F212" i="1"/>
  <c r="G212" i="1"/>
  <c r="F220" i="1"/>
  <c r="G220" i="1"/>
  <c r="F228" i="1"/>
  <c r="G228" i="1"/>
  <c r="F236" i="1"/>
  <c r="G236" i="1"/>
  <c r="F244" i="1"/>
  <c r="G244" i="1"/>
  <c r="F252" i="1"/>
  <c r="G252" i="1"/>
  <c r="F260" i="1"/>
  <c r="G260" i="1"/>
  <c r="F268" i="1"/>
  <c r="G268" i="1"/>
  <c r="F276" i="1"/>
  <c r="G276" i="1"/>
  <c r="F284" i="1"/>
  <c r="G284" i="1"/>
  <c r="G175" i="1"/>
  <c r="F175" i="1"/>
  <c r="F186" i="1"/>
  <c r="G186" i="1"/>
  <c r="F194" i="1"/>
  <c r="G194" i="1"/>
  <c r="F202" i="1"/>
  <c r="G202" i="1"/>
  <c r="F210" i="1"/>
  <c r="G210" i="1"/>
  <c r="F218" i="1"/>
  <c r="G218" i="1"/>
  <c r="F226" i="1"/>
  <c r="G226" i="1"/>
  <c r="F234" i="1"/>
  <c r="G234" i="1"/>
  <c r="F242" i="1"/>
  <c r="G242" i="1"/>
  <c r="F250" i="1"/>
  <c r="G250" i="1"/>
  <c r="F258" i="1"/>
  <c r="G258" i="1"/>
  <c r="F266" i="1"/>
  <c r="G266" i="1"/>
  <c r="F274" i="1"/>
  <c r="G274" i="1"/>
  <c r="F282" i="1"/>
  <c r="G282" i="1"/>
  <c r="F17" i="1"/>
  <c r="F57" i="1"/>
  <c r="F69" i="1"/>
  <c r="F93" i="1"/>
  <c r="F101" i="1"/>
  <c r="F117" i="1"/>
  <c r="F121" i="1"/>
  <c r="F162" i="1"/>
  <c r="G162" i="1"/>
  <c r="G164" i="1"/>
  <c r="F179" i="1"/>
  <c r="G183" i="1"/>
  <c r="F183" i="1"/>
  <c r="G191" i="1"/>
  <c r="F191" i="1"/>
  <c r="G199" i="1"/>
  <c r="F199" i="1"/>
  <c r="G207" i="1"/>
  <c r="F207" i="1"/>
  <c r="G215" i="1"/>
  <c r="F215" i="1"/>
  <c r="G223" i="1"/>
  <c r="F223" i="1"/>
  <c r="G231" i="1"/>
  <c r="F231" i="1"/>
  <c r="G239" i="1"/>
  <c r="F239" i="1"/>
  <c r="G247" i="1"/>
  <c r="F247" i="1"/>
  <c r="G255" i="1"/>
  <c r="F255" i="1"/>
  <c r="G263" i="1"/>
  <c r="F263" i="1"/>
  <c r="G271" i="1"/>
  <c r="F271" i="1"/>
  <c r="G279" i="1"/>
  <c r="F279" i="1"/>
  <c r="F9" i="1"/>
  <c r="F13" i="1"/>
  <c r="F21" i="1"/>
  <c r="F25" i="1"/>
  <c r="F29" i="1"/>
  <c r="F33" i="1"/>
  <c r="F37" i="1"/>
  <c r="F41" i="1"/>
  <c r="F45" i="1"/>
  <c r="F49" i="1"/>
  <c r="F53" i="1"/>
  <c r="F61" i="1"/>
  <c r="F65" i="1"/>
  <c r="F73" i="1"/>
  <c r="F77" i="1"/>
  <c r="F81" i="1"/>
  <c r="F85" i="1"/>
  <c r="F89" i="1"/>
  <c r="F97" i="1"/>
  <c r="F105" i="1"/>
  <c r="F109" i="1"/>
  <c r="F113" i="1"/>
  <c r="F125" i="1"/>
  <c r="F168" i="1"/>
  <c r="F127" i="1"/>
  <c r="G130" i="1"/>
  <c r="F135" i="1"/>
  <c r="G138" i="1"/>
  <c r="F143" i="1"/>
  <c r="G146" i="1"/>
  <c r="F151" i="1"/>
  <c r="G154" i="1"/>
  <c r="F159" i="1"/>
  <c r="G166" i="1"/>
  <c r="F170" i="1"/>
  <c r="G170" i="1"/>
  <c r="G172" i="1"/>
  <c r="G292" i="1"/>
  <c r="G300" i="1"/>
  <c r="G308" i="1"/>
  <c r="G316" i="1"/>
  <c r="G324" i="1"/>
  <c r="F331" i="1"/>
  <c r="G338" i="1"/>
  <c r="F338" i="1"/>
  <c r="F347" i="1"/>
  <c r="G354" i="1"/>
  <c r="F354" i="1"/>
  <c r="F363" i="1"/>
  <c r="G370" i="1"/>
  <c r="F370" i="1"/>
  <c r="F379" i="1"/>
  <c r="G386" i="1"/>
  <c r="F386" i="1"/>
  <c r="G342" i="1"/>
  <c r="F342" i="1"/>
  <c r="G358" i="1"/>
  <c r="F358" i="1"/>
  <c r="G374" i="1"/>
  <c r="F374" i="1"/>
  <c r="G390" i="1"/>
  <c r="F390" i="1"/>
  <c r="G330" i="1"/>
  <c r="F330" i="1"/>
  <c r="G346" i="1"/>
  <c r="F346" i="1"/>
  <c r="G362" i="1"/>
  <c r="F362" i="1"/>
  <c r="G378" i="1"/>
  <c r="F378" i="1"/>
  <c r="F287" i="1"/>
  <c r="G290" i="1"/>
  <c r="F295" i="1"/>
  <c r="G298" i="1"/>
  <c r="F303" i="1"/>
  <c r="G306" i="1"/>
  <c r="F311" i="1"/>
  <c r="G314" i="1"/>
  <c r="F319" i="1"/>
  <c r="G322" i="1"/>
  <c r="F327" i="1"/>
  <c r="G334" i="1"/>
  <c r="F334" i="1"/>
  <c r="F343" i="1"/>
  <c r="G350" i="1"/>
  <c r="F350" i="1"/>
  <c r="F359" i="1"/>
  <c r="G366" i="1"/>
  <c r="F366" i="1"/>
  <c r="F375" i="1"/>
  <c r="G382" i="1"/>
  <c r="F382" i="1"/>
  <c r="F394" i="1"/>
  <c r="F398" i="1"/>
  <c r="F402" i="1"/>
  <c r="F406" i="1"/>
  <c r="F410" i="1"/>
  <c r="F414" i="1"/>
  <c r="F418" i="1"/>
  <c r="F422" i="1"/>
  <c r="F426" i="1"/>
  <c r="F430" i="1"/>
  <c r="F434" i="1"/>
  <c r="F438" i="1"/>
  <c r="F442" i="1"/>
  <c r="F446" i="1"/>
  <c r="F450" i="1"/>
  <c r="F454" i="1"/>
  <c r="F458" i="1"/>
  <c r="F466" i="1"/>
  <c r="F470" i="1"/>
  <c r="F474" i="1"/>
  <c r="F478" i="1"/>
  <c r="F482" i="1"/>
  <c r="F486" i="1"/>
  <c r="F490" i="1"/>
  <c r="F494" i="1"/>
  <c r="F498" i="1"/>
  <c r="F502" i="1"/>
  <c r="F506" i="1"/>
  <c r="F510" i="1"/>
  <c r="F514" i="1"/>
  <c r="F518" i="1"/>
  <c r="F522" i="1"/>
  <c r="F526" i="1"/>
  <c r="F530" i="1"/>
  <c r="F534" i="1"/>
  <c r="F538" i="1"/>
  <c r="G554" i="1"/>
  <c r="F554" i="1"/>
  <c r="G550" i="1"/>
  <c r="F550" i="1"/>
  <c r="F465" i="1"/>
  <c r="G465" i="1"/>
  <c r="F469" i="1"/>
  <c r="G469" i="1"/>
  <c r="F473" i="1"/>
  <c r="G473" i="1"/>
  <c r="F477" i="1"/>
  <c r="G477" i="1"/>
  <c r="F481" i="1"/>
  <c r="G481" i="1"/>
  <c r="F485" i="1"/>
  <c r="G485" i="1"/>
  <c r="F489" i="1"/>
  <c r="G489" i="1"/>
  <c r="F493" i="1"/>
  <c r="G493" i="1"/>
  <c r="F497" i="1"/>
  <c r="G497" i="1"/>
  <c r="F501" i="1"/>
  <c r="G501" i="1"/>
  <c r="F505" i="1"/>
  <c r="G505" i="1"/>
  <c r="F509" i="1"/>
  <c r="G509" i="1"/>
  <c r="F513" i="1"/>
  <c r="G513" i="1"/>
  <c r="F517" i="1"/>
  <c r="G517" i="1"/>
  <c r="F521" i="1"/>
  <c r="G521" i="1"/>
  <c r="F525" i="1"/>
  <c r="G525" i="1"/>
  <c r="F529" i="1"/>
  <c r="G529" i="1"/>
  <c r="F533" i="1"/>
  <c r="G533" i="1"/>
  <c r="F537" i="1"/>
  <c r="G537" i="1"/>
  <c r="G546" i="1"/>
  <c r="F546" i="1"/>
  <c r="G542" i="1"/>
  <c r="F542" i="1"/>
  <c r="G541" i="1"/>
  <c r="G545" i="1"/>
  <c r="G549" i="1"/>
  <c r="G553" i="1"/>
  <c r="G557" i="1"/>
  <c r="G561" i="1"/>
  <c r="G565" i="1"/>
  <c r="G569" i="1"/>
  <c r="G573" i="1"/>
  <c r="G577" i="1"/>
  <c r="G581" i="1"/>
  <c r="G585" i="1"/>
  <c r="G589" i="1"/>
  <c r="G593" i="1"/>
  <c r="G597" i="1"/>
  <c r="G601" i="1"/>
  <c r="G605" i="1"/>
  <c r="G609" i="1"/>
  <c r="G613" i="1"/>
  <c r="G617" i="1"/>
  <c r="G621" i="1"/>
  <c r="G625" i="1"/>
  <c r="G629" i="1"/>
  <c r="F558" i="1"/>
  <c r="F562" i="1"/>
  <c r="F566" i="1"/>
  <c r="F570" i="1"/>
  <c r="F574" i="1"/>
  <c r="F578" i="1"/>
  <c r="F582" i="1"/>
  <c r="F586" i="1"/>
  <c r="F590" i="1"/>
  <c r="F594" i="1"/>
  <c r="F598" i="1"/>
  <c r="F602" i="1"/>
  <c r="F606" i="1"/>
  <c r="F610" i="1"/>
  <c r="F614" i="1"/>
  <c r="F618" i="1"/>
  <c r="F630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<sst xmlns="http://schemas.openxmlformats.org/spreadsheetml/2006/main" count="8" uniqueCount="7">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</sst>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  <font>
      <b/>
      <sz val="10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0" fillId="3" borderId="0" xfId="0" applyFill="1"/>
    <xf numFmtId="0" fontId="1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1" fillId="3" borderId="0" xfId="0" applyFont="1" applyFill="1"/>
    <xf numFmtId="0" fontId="12" fillId="2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/>
    <xf numFmtId="0" fontId="16" fillId="0" borderId="0" xfId="0" applyFont="1" applyFill="1"/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8" fillId="0" borderId="0" xfId="0" applyFont="1"/>
    <xf numFmtId="0" fontId="18" fillId="0" borderId="0" xfId="0" applyFont="1" applyFill="1"/>
    <xf numFmtId="0" fontId="18" fillId="3" borderId="0" xfId="0" applyFont="1" applyFill="1"/>
    <xf numFmtId="0" fontId="16" fillId="3" borderId="0" xfId="0" applyFont="1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250.57526773396822</c:v>
                </c:pt>
                <c:pt idx="1">
                  <c:v>252.58013673753027</c:v>
                </c:pt>
                <c:pt idx="2">
                  <c:v>253.60746486030806</c:v>
                </c:pt>
                <c:pt idx="3">
                  <c:v>254.66732578652218</c:v>
                </c:pt>
                <c:pt idx="4">
                  <c:v>255.3854169641761</c:v>
                </c:pt>
                <c:pt idx="5">
                  <c:v>255.96483830082079</c:v>
                </c:pt>
                <c:pt idx="6">
                  <c:v>257.40063344271482</c:v>
                </c:pt>
                <c:pt idx="7">
                  <c:v>259.01211383297596</c:v>
                </c:pt>
                <c:pt idx="8">
                  <c:v>259.93150019464917</c:v>
                </c:pt>
                <c:pt idx="9">
                  <c:v>261.3279420807915</c:v>
                </c:pt>
                <c:pt idx="10">
                  <c:v>261.8249099575284</c:v>
                </c:pt>
                <c:pt idx="11">
                  <c:v>262.16370786109644</c:v>
                </c:pt>
                <c:pt idx="12">
                  <c:v>262.08811511836535</c:v>
                </c:pt>
                <c:pt idx="13">
                  <c:v>262.26456255553506</c:v>
                </c:pt>
                <c:pt idx="14">
                  <c:v>262.53911854344869</c:v>
                </c:pt>
                <c:pt idx="15">
                  <c:v>262.93140976950576</c:v>
                </c:pt>
                <c:pt idx="16">
                  <c:v>263.36324638631402</c:v>
                </c:pt>
                <c:pt idx="17">
                  <c:v>263.60991928853906</c:v>
                </c:pt>
                <c:pt idx="18">
                  <c:v>263.99126775180451</c:v>
                </c:pt>
                <c:pt idx="19">
                  <c:v>264.93690385791325</c:v>
                </c:pt>
                <c:pt idx="20">
                  <c:v>265.08708761376784</c:v>
                </c:pt>
                <c:pt idx="21">
                  <c:v>264.97365306250231</c:v>
                </c:pt>
                <c:pt idx="22">
                  <c:v>265.04996101251072</c:v>
                </c:pt>
                <c:pt idx="23">
                  <c:v>264.75326512157858</c:v>
                </c:pt>
                <c:pt idx="24">
                  <c:v>264.67650665995569</c:v>
                </c:pt>
                <c:pt idx="25">
                  <c:v>264.41528037622555</c:v>
                </c:pt>
                <c:pt idx="26">
                  <c:v>264.23271256207096</c:v>
                </c:pt>
                <c:pt idx="27">
                  <c:v>264.04432929946711</c:v>
                </c:pt>
                <c:pt idx="28">
                  <c:v>264.12048801135603</c:v>
                </c:pt>
                <c:pt idx="29">
                  <c:v>264.4047769668548</c:v>
                </c:pt>
                <c:pt idx="30">
                  <c:v>264.39779807446496</c:v>
                </c:pt>
                <c:pt idx="31">
                  <c:v>264.57100120547955</c:v>
                </c:pt>
                <c:pt idx="32">
                  <c:v>264.93541031685345</c:v>
                </c:pt>
                <c:pt idx="33">
                  <c:v>265.01721308934725</c:v>
                </c:pt>
                <c:pt idx="34">
                  <c:v>265.10744559933124</c:v>
                </c:pt>
                <c:pt idx="35">
                  <c:v>264.92973161416404</c:v>
                </c:pt>
                <c:pt idx="36">
                  <c:v>264.73636178548009</c:v>
                </c:pt>
                <c:pt idx="37">
                  <c:v>264.3432684188154</c:v>
                </c:pt>
                <c:pt idx="38">
                  <c:v>263.87869754818377</c:v>
                </c:pt>
                <c:pt idx="39">
                  <c:v>263.08173583161744</c:v>
                </c:pt>
                <c:pt idx="40">
                  <c:v>261.98826197977866</c:v>
                </c:pt>
                <c:pt idx="41">
                  <c:v>260.96436820832946</c:v>
                </c:pt>
                <c:pt idx="42">
                  <c:v>259.96492627265582</c:v>
                </c:pt>
                <c:pt idx="43">
                  <c:v>259.17050035650908</c:v>
                </c:pt>
                <c:pt idx="44">
                  <c:v>258.77559691101862</c:v>
                </c:pt>
                <c:pt idx="45">
                  <c:v>258.50025012708517</c:v>
                </c:pt>
                <c:pt idx="46">
                  <c:v>258.38860687683535</c:v>
                </c:pt>
                <c:pt idx="47">
                  <c:v>258.20436891544244</c:v>
                </c:pt>
                <c:pt idx="48">
                  <c:v>258.11242717199889</c:v>
                </c:pt>
                <c:pt idx="49">
                  <c:v>258.14250699015946</c:v>
                </c:pt>
                <c:pt idx="50">
                  <c:v>258.22393319621602</c:v>
                </c:pt>
                <c:pt idx="51">
                  <c:v>258.57877699703829</c:v>
                </c:pt>
                <c:pt idx="52">
                  <c:v>259.03858017107467</c:v>
                </c:pt>
                <c:pt idx="53">
                  <c:v>259.53671211297365</c:v>
                </c:pt>
                <c:pt idx="54">
                  <c:v>260.0161567849957</c:v>
                </c:pt>
                <c:pt idx="55">
                  <c:v>260.52111765158253</c:v>
                </c:pt>
                <c:pt idx="56">
                  <c:v>261.10240135169408</c:v>
                </c:pt>
                <c:pt idx="57">
                  <c:v>261.73415894190708</c:v>
                </c:pt>
                <c:pt idx="58">
                  <c:v>262.3571892909091</c:v>
                </c:pt>
                <c:pt idx="59">
                  <c:v>263.07121931335104</c:v>
                </c:pt>
                <c:pt idx="60">
                  <c:v>263.78410871793153</c:v>
                </c:pt>
                <c:pt idx="61">
                  <c:v>264.53245772750421</c:v>
                </c:pt>
                <c:pt idx="62">
                  <c:v>265.24886648389401</c:v>
                </c:pt>
                <c:pt idx="63">
                  <c:v>265.885943421538</c:v>
                </c:pt>
                <c:pt idx="64">
                  <c:v>266.51792085216584</c:v>
                </c:pt>
                <c:pt idx="65">
                  <c:v>267.09780384898198</c:v>
                </c:pt>
                <c:pt idx="66">
                  <c:v>267.56530440179091</c:v>
                </c:pt>
                <c:pt idx="67">
                  <c:v>267.96609231556261</c:v>
                </c:pt>
                <c:pt idx="68">
                  <c:v>268.31983961735654</c:v>
                </c:pt>
                <c:pt idx="69">
                  <c:v>268.66705452734197</c:v>
                </c:pt>
                <c:pt idx="70">
                  <c:v>268.98832948287799</c:v>
                </c:pt>
                <c:pt idx="71">
                  <c:v>269.21995569903078</c:v>
                </c:pt>
                <c:pt idx="72">
                  <c:v>269.40702005541249</c:v>
                </c:pt>
                <c:pt idx="73">
                  <c:v>269.59954078544149</c:v>
                </c:pt>
                <c:pt idx="74">
                  <c:v>269.8086357517019</c:v>
                </c:pt>
                <c:pt idx="75">
                  <c:v>269.98948023649797</c:v>
                </c:pt>
                <c:pt idx="76">
                  <c:v>270.19772864004142</c:v>
                </c:pt>
                <c:pt idx="77">
                  <c:v>270.40142791991678</c:v>
                </c:pt>
                <c:pt idx="78">
                  <c:v>270.55828209804247</c:v>
                </c:pt>
                <c:pt idx="79">
                  <c:v>270.69360962315039</c:v>
                </c:pt>
                <c:pt idx="80">
                  <c:v>270.82215676892235</c:v>
                </c:pt>
                <c:pt idx="81">
                  <c:v>270.93828079732526</c:v>
                </c:pt>
                <c:pt idx="82">
                  <c:v>271.08642087051504</c:v>
                </c:pt>
                <c:pt idx="83">
                  <c:v>271.21405965924652</c:v>
                </c:pt>
                <c:pt idx="84">
                  <c:v>271.30861995028602</c:v>
                </c:pt>
                <c:pt idx="85">
                  <c:v>271.40007814189067</c:v>
                </c:pt>
                <c:pt idx="86">
                  <c:v>271.49852609173058</c:v>
                </c:pt>
                <c:pt idx="87">
                  <c:v>271.55064309953099</c:v>
                </c:pt>
                <c:pt idx="88">
                  <c:v>271.59097505149788</c:v>
                </c:pt>
                <c:pt idx="89">
                  <c:v>271.63856232854477</c:v>
                </c:pt>
                <c:pt idx="90">
                  <c:v>271.6627492068518</c:v>
                </c:pt>
                <c:pt idx="91">
                  <c:v>271.67400886919546</c:v>
                </c:pt>
                <c:pt idx="92">
                  <c:v>271.62770344796348</c:v>
                </c:pt>
                <c:pt idx="93">
                  <c:v>271.53596427387231</c:v>
                </c:pt>
                <c:pt idx="94">
                  <c:v>271.44430561545443</c:v>
                </c:pt>
                <c:pt idx="95">
                  <c:v>271.32023032554179</c:v>
                </c:pt>
                <c:pt idx="96">
                  <c:v>271.18308017460782</c:v>
                </c:pt>
                <c:pt idx="97">
                  <c:v>271.0185085357154</c:v>
                </c:pt>
                <c:pt idx="98">
                  <c:v>270.82799780370249</c:v>
                </c:pt>
                <c:pt idx="99">
                  <c:v>270.66548913158925</c:v>
                </c:pt>
                <c:pt idx="100">
                  <c:v>270.52319528710495</c:v>
                </c:pt>
                <c:pt idx="101">
                  <c:v>270.39160569026996</c:v>
                </c:pt>
                <c:pt idx="102">
                  <c:v>270.24864599104933</c:v>
                </c:pt>
                <c:pt idx="103">
                  <c:v>270.13750713415192</c:v>
                </c:pt>
                <c:pt idx="104">
                  <c:v>270.03608061355868</c:v>
                </c:pt>
                <c:pt idx="105">
                  <c:v>269.95319511832491</c:v>
                </c:pt>
                <c:pt idx="106">
                  <c:v>269.87501496971993</c:v>
                </c:pt>
                <c:pt idx="107">
                  <c:v>269.77213935775285</c:v>
                </c:pt>
                <c:pt idx="108">
                  <c:v>269.66099621447665</c:v>
                </c:pt>
                <c:pt idx="109">
                  <c:v>269.56200214626074</c:v>
                </c:pt>
                <c:pt idx="110">
                  <c:v>269.43878683006989</c:v>
                </c:pt>
                <c:pt idx="111">
                  <c:v>269.30224741856244</c:v>
                </c:pt>
                <c:pt idx="112">
                  <c:v>269.15674101383547</c:v>
                </c:pt>
                <c:pt idx="113">
                  <c:v>268.98633702822951</c:v>
                </c:pt>
                <c:pt idx="114">
                  <c:v>268.82526776337551</c:v>
                </c:pt>
                <c:pt idx="115">
                  <c:v>268.63253061676909</c:v>
                </c:pt>
                <c:pt idx="116">
                  <c:v>268.44742532629317</c:v>
                </c:pt>
                <c:pt idx="117">
                  <c:v>268.2666574082005</c:v>
                </c:pt>
                <c:pt idx="118">
                  <c:v>268.09362973327745</c:v>
                </c:pt>
                <c:pt idx="119">
                  <c:v>267.92174819114558</c:v>
                </c:pt>
                <c:pt idx="120">
                  <c:v>267.77129799447187</c:v>
                </c:pt>
                <c:pt idx="121">
                  <c:v>267.59855309395857</c:v>
                </c:pt>
                <c:pt idx="122">
                  <c:v>267.40938975318829</c:v>
                </c:pt>
                <c:pt idx="123">
                  <c:v>267.21372613055775</c:v>
                </c:pt>
                <c:pt idx="124">
                  <c:v>267.02378495465945</c:v>
                </c:pt>
                <c:pt idx="125">
                  <c:v>266.79547932258129</c:v>
                </c:pt>
                <c:pt idx="126">
                  <c:v>266.57461903069765</c:v>
                </c:pt>
                <c:pt idx="127">
                  <c:v>266.32175379386268</c:v>
                </c:pt>
                <c:pt idx="128">
                  <c:v>266.03264166941415</c:v>
                </c:pt>
                <c:pt idx="129">
                  <c:v>265.71658924163523</c:v>
                </c:pt>
                <c:pt idx="130">
                  <c:v>265.40486454571061</c:v>
                </c:pt>
                <c:pt idx="131">
                  <c:v>265.07167872219088</c:v>
                </c:pt>
                <c:pt idx="132">
                  <c:v>264.72597293419483</c:v>
                </c:pt>
                <c:pt idx="133">
                  <c:v>264.37808738815363</c:v>
                </c:pt>
                <c:pt idx="134">
                  <c:v>264.03292040787608</c:v>
                </c:pt>
                <c:pt idx="135">
                  <c:v>263.70366024058444</c:v>
                </c:pt>
                <c:pt idx="136">
                  <c:v>263.39434107536283</c:v>
                </c:pt>
                <c:pt idx="137">
                  <c:v>263.1454201088747</c:v>
                </c:pt>
                <c:pt idx="138">
                  <c:v>262.90467214358341</c:v>
                </c:pt>
                <c:pt idx="139">
                  <c:v>262.69159239320783</c:v>
                </c:pt>
                <c:pt idx="140">
                  <c:v>262.51729674067263</c:v>
                </c:pt>
                <c:pt idx="141">
                  <c:v>262.3794753863267</c:v>
                </c:pt>
                <c:pt idx="142">
                  <c:v>262.25876188054986</c:v>
                </c:pt>
                <c:pt idx="143">
                  <c:v>262.14669585795684</c:v>
                </c:pt>
                <c:pt idx="144">
                  <c:v>262.04567473992597</c:v>
                </c:pt>
                <c:pt idx="145">
                  <c:v>261.97874847056499</c:v>
                </c:pt>
                <c:pt idx="146">
                  <c:v>261.88185804519605</c:v>
                </c:pt>
                <c:pt idx="147">
                  <c:v>261.79452886092895</c:v>
                </c:pt>
                <c:pt idx="148">
                  <c:v>261.65920135380441</c:v>
                </c:pt>
                <c:pt idx="149">
                  <c:v>261.50617614384822</c:v>
                </c:pt>
                <c:pt idx="150">
                  <c:v>261.3380225419682</c:v>
                </c:pt>
                <c:pt idx="151">
                  <c:v>261.16791598333913</c:v>
                </c:pt>
                <c:pt idx="152">
                  <c:v>260.95069204486481</c:v>
                </c:pt>
                <c:pt idx="153">
                  <c:v>260.73808163772816</c:v>
                </c:pt>
                <c:pt idx="154">
                  <c:v>260.5562573194286</c:v>
                </c:pt>
                <c:pt idx="155">
                  <c:v>260.37797128120485</c:v>
                </c:pt>
                <c:pt idx="156">
                  <c:v>260.21031990777357</c:v>
                </c:pt>
                <c:pt idx="157">
                  <c:v>260.07983667888197</c:v>
                </c:pt>
                <c:pt idx="158">
                  <c:v>259.95482258245409</c:v>
                </c:pt>
                <c:pt idx="159">
                  <c:v>259.86628757443208</c:v>
                </c:pt>
                <c:pt idx="160">
                  <c:v>259.81173374321929</c:v>
                </c:pt>
                <c:pt idx="161">
                  <c:v>259.7816730373072</c:v>
                </c:pt>
                <c:pt idx="162">
                  <c:v>259.76120050788967</c:v>
                </c:pt>
                <c:pt idx="163">
                  <c:v>259.75215641498176</c:v>
                </c:pt>
                <c:pt idx="164">
                  <c:v>259.75402013015531</c:v>
                </c:pt>
                <c:pt idx="165">
                  <c:v>259.73184386030027</c:v>
                </c:pt>
                <c:pt idx="166">
                  <c:v>259.74227889031681</c:v>
                </c:pt>
                <c:pt idx="167">
                  <c:v>259.74063470719722</c:v>
                </c:pt>
                <c:pt idx="168">
                  <c:v>259.73407061437598</c:v>
                </c:pt>
                <c:pt idx="169">
                  <c:v>259.73545242561272</c:v>
                </c:pt>
                <c:pt idx="170">
                  <c:v>259.71262751124067</c:v>
                </c:pt>
                <c:pt idx="171">
                  <c:v>259.62923940536655</c:v>
                </c:pt>
                <c:pt idx="172">
                  <c:v>259.52449677504745</c:v>
                </c:pt>
                <c:pt idx="173">
                  <c:v>259.44291884665176</c:v>
                </c:pt>
                <c:pt idx="174">
                  <c:v>259.35298504909491</c:v>
                </c:pt>
                <c:pt idx="175">
                  <c:v>259.26072279035145</c:v>
                </c:pt>
                <c:pt idx="176">
                  <c:v>259.14484401607325</c:v>
                </c:pt>
                <c:pt idx="177">
                  <c:v>259.00051175429917</c:v>
                </c:pt>
                <c:pt idx="178">
                  <c:v>258.8127531042735</c:v>
                </c:pt>
                <c:pt idx="179">
                  <c:v>258.64222697910526</c:v>
                </c:pt>
                <c:pt idx="180">
                  <c:v>258.4490998573246</c:v>
                </c:pt>
                <c:pt idx="181">
                  <c:v>258.24748128474681</c:v>
                </c:pt>
                <c:pt idx="182">
                  <c:v>258.11202479303228</c:v>
                </c:pt>
                <c:pt idx="183">
                  <c:v>257.98036847227354</c:v>
                </c:pt>
                <c:pt idx="184">
                  <c:v>257.80379523458572</c:v>
                </c:pt>
                <c:pt idx="185">
                  <c:v>257.68575067845512</c:v>
                </c:pt>
                <c:pt idx="186">
                  <c:v>257.57303312565574</c:v>
                </c:pt>
                <c:pt idx="187">
                  <c:v>257.48498375609927</c:v>
                </c:pt>
                <c:pt idx="188">
                  <c:v>257.38385576922133</c:v>
                </c:pt>
                <c:pt idx="189">
                  <c:v>257.32096081885413</c:v>
                </c:pt>
                <c:pt idx="190">
                  <c:v>257.23345979031382</c:v>
                </c:pt>
                <c:pt idx="191">
                  <c:v>257.15989985395009</c:v>
                </c:pt>
                <c:pt idx="192">
                  <c:v>257.07240633485776</c:v>
                </c:pt>
                <c:pt idx="193">
                  <c:v>256.95716750688337</c:v>
                </c:pt>
                <c:pt idx="194">
                  <c:v>256.85178980963894</c:v>
                </c:pt>
                <c:pt idx="195">
                  <c:v>256.74188480123581</c:v>
                </c:pt>
                <c:pt idx="196">
                  <c:v>256.54475341942231</c:v>
                </c:pt>
                <c:pt idx="197">
                  <c:v>256.34289195503493</c:v>
                </c:pt>
                <c:pt idx="198">
                  <c:v>256.11165241982667</c:v>
                </c:pt>
                <c:pt idx="199">
                  <c:v>255.85668497392649</c:v>
                </c:pt>
                <c:pt idx="200">
                  <c:v>255.58639852743383</c:v>
                </c:pt>
                <c:pt idx="201">
                  <c:v>255.29455220141961</c:v>
                </c:pt>
                <c:pt idx="202">
                  <c:v>254.9815950330489</c:v>
                </c:pt>
                <c:pt idx="203">
                  <c:v>254.71437071438726</c:v>
                </c:pt>
                <c:pt idx="204">
                  <c:v>254.44848372504308</c:v>
                </c:pt>
                <c:pt idx="205">
                  <c:v>254.16344716175709</c:v>
                </c:pt>
                <c:pt idx="206">
                  <c:v>253.91723338464311</c:v>
                </c:pt>
                <c:pt idx="207">
                  <c:v>253.70373513314652</c:v>
                </c:pt>
                <c:pt idx="208">
                  <c:v>253.48155029918735</c:v>
                </c:pt>
                <c:pt idx="209">
                  <c:v>253.30757753730273</c:v>
                </c:pt>
                <c:pt idx="210">
                  <c:v>253.15169271221305</c:v>
                </c:pt>
                <c:pt idx="211">
                  <c:v>252.98852791681787</c:v>
                </c:pt>
                <c:pt idx="212">
                  <c:v>252.85723402109684</c:v>
                </c:pt>
                <c:pt idx="213">
                  <c:v>252.77141616800387</c:v>
                </c:pt>
                <c:pt idx="214">
                  <c:v>252.66119433693265</c:v>
                </c:pt>
                <c:pt idx="215">
                  <c:v>252.50016841439268</c:v>
                </c:pt>
                <c:pt idx="216">
                  <c:v>252.36059230142507</c:v>
                </c:pt>
                <c:pt idx="217">
                  <c:v>252.20280569661952</c:v>
                </c:pt>
                <c:pt idx="218">
                  <c:v>252.04336557512391</c:v>
                </c:pt>
                <c:pt idx="219">
                  <c:v>251.8924273314816</c:v>
                </c:pt>
                <c:pt idx="220">
                  <c:v>251.67811960795811</c:v>
                </c:pt>
                <c:pt idx="221">
                  <c:v>251.49472800234921</c:v>
                </c:pt>
                <c:pt idx="222">
                  <c:v>251.336191627815</c:v>
                </c:pt>
                <c:pt idx="223">
                  <c:v>251.14253188453705</c:v>
                </c:pt>
                <c:pt idx="224">
                  <c:v>250.88666533963988</c:v>
                </c:pt>
                <c:pt idx="225">
                  <c:v>250.64784005213568</c:v>
                </c:pt>
                <c:pt idx="226">
                  <c:v>250.47501515474946</c:v>
                </c:pt>
                <c:pt idx="227">
                  <c:v>250.31498546839802</c:v>
                </c:pt>
                <c:pt idx="228">
                  <c:v>250.14577691156319</c:v>
                </c:pt>
                <c:pt idx="229">
                  <c:v>249.99235405929352</c:v>
                </c:pt>
                <c:pt idx="230">
                  <c:v>249.77824264370145</c:v>
                </c:pt>
                <c:pt idx="231">
                  <c:v>249.61784041954294</c:v>
                </c:pt>
                <c:pt idx="232">
                  <c:v>249.45485594370683</c:v>
                </c:pt>
                <c:pt idx="233">
                  <c:v>249.29237865882101</c:v>
                </c:pt>
                <c:pt idx="234">
                  <c:v>249.14131353456364</c:v>
                </c:pt>
                <c:pt idx="235">
                  <c:v>248.9838276953372</c:v>
                </c:pt>
                <c:pt idx="236">
                  <c:v>248.84172715754767</c:v>
                </c:pt>
                <c:pt idx="237">
                  <c:v>248.63842566978772</c:v>
                </c:pt>
                <c:pt idx="238">
                  <c:v>248.40135343336041</c:v>
                </c:pt>
                <c:pt idx="239">
                  <c:v>248.15568847919758</c:v>
                </c:pt>
                <c:pt idx="240">
                  <c:v>247.9023720066595</c:v>
                </c:pt>
                <c:pt idx="241">
                  <c:v>247.73171694827158</c:v>
                </c:pt>
                <c:pt idx="242">
                  <c:v>247.54744948284602</c:v>
                </c:pt>
                <c:pt idx="243">
                  <c:v>247.36351042090328</c:v>
                </c:pt>
                <c:pt idx="244">
                  <c:v>247.187995919911</c:v>
                </c:pt>
                <c:pt idx="245">
                  <c:v>247.00837007108137</c:v>
                </c:pt>
                <c:pt idx="246">
                  <c:v>246.90195749396264</c:v>
                </c:pt>
                <c:pt idx="247">
                  <c:v>246.76868599407902</c:v>
                </c:pt>
                <c:pt idx="248">
                  <c:v>246.71603157747705</c:v>
                </c:pt>
                <c:pt idx="249">
                  <c:v>246.68724079827922</c:v>
                </c:pt>
                <c:pt idx="250">
                  <c:v>246.68953746612084</c:v>
                </c:pt>
                <c:pt idx="251">
                  <c:v>246.67693737152936</c:v>
                </c:pt>
                <c:pt idx="252">
                  <c:v>246.60373698079823</c:v>
                </c:pt>
                <c:pt idx="253">
                  <c:v>246.54616141094428</c:v>
                </c:pt>
                <c:pt idx="254">
                  <c:v>246.48876692791873</c:v>
                </c:pt>
                <c:pt idx="255">
                  <c:v>246.39030810591893</c:v>
                </c:pt>
                <c:pt idx="256">
                  <c:v>246.28464282538806</c:v>
                </c:pt>
                <c:pt idx="257">
                  <c:v>246.06729179971396</c:v>
                </c:pt>
                <c:pt idx="258">
                  <c:v>245.81369158747611</c:v>
                </c:pt>
                <c:pt idx="259">
                  <c:v>245.53650866192041</c:v>
                </c:pt>
                <c:pt idx="260">
                  <c:v>245.27603302786804</c:v>
                </c:pt>
                <c:pt idx="261">
                  <c:v>245.01743442677468</c:v>
                </c:pt>
                <c:pt idx="262">
                  <c:v>244.78898015203961</c:v>
                </c:pt>
                <c:pt idx="263">
                  <c:v>244.5715662113025</c:v>
                </c:pt>
                <c:pt idx="264">
                  <c:v>244.31756816710356</c:v>
                </c:pt>
                <c:pt idx="265">
                  <c:v>243.97355922297709</c:v>
                </c:pt>
                <c:pt idx="266">
                  <c:v>243.63725413304331</c:v>
                </c:pt>
                <c:pt idx="267">
                  <c:v>243.31167707778994</c:v>
                </c:pt>
                <c:pt idx="268">
                  <c:v>243.03793367250202</c:v>
                </c:pt>
                <c:pt idx="269">
                  <c:v>242.81054919091073</c:v>
                </c:pt>
                <c:pt idx="270">
                  <c:v>242.56463719949241</c:v>
                </c:pt>
                <c:pt idx="271">
                  <c:v>242.27799336671194</c:v>
                </c:pt>
                <c:pt idx="272">
                  <c:v>242.00508846502467</c:v>
                </c:pt>
                <c:pt idx="273">
                  <c:v>241.72392367889904</c:v>
                </c:pt>
                <c:pt idx="274">
                  <c:v>241.42340518338119</c:v>
                </c:pt>
                <c:pt idx="275">
                  <c:v>241.15057330612242</c:v>
                </c:pt>
                <c:pt idx="276">
                  <c:v>240.98317594337612</c:v>
                </c:pt>
                <c:pt idx="277">
                  <c:v>240.84591765190692</c:v>
                </c:pt>
                <c:pt idx="278">
                  <c:v>240.73316295765738</c:v>
                </c:pt>
                <c:pt idx="279">
                  <c:v>240.64130372442739</c:v>
                </c:pt>
                <c:pt idx="280">
                  <c:v>240.51418759861377</c:v>
                </c:pt>
                <c:pt idx="281">
                  <c:v>240.38815595329396</c:v>
                </c:pt>
                <c:pt idx="282">
                  <c:v>240.30659682304193</c:v>
                </c:pt>
                <c:pt idx="283">
                  <c:v>240.15920855614968</c:v>
                </c:pt>
                <c:pt idx="284">
                  <c:v>239.99687592265354</c:v>
                </c:pt>
                <c:pt idx="285">
                  <c:v>239.86141274550809</c:v>
                </c:pt>
                <c:pt idx="286">
                  <c:v>239.7342639789814</c:v>
                </c:pt>
                <c:pt idx="287">
                  <c:v>239.55866722385034</c:v>
                </c:pt>
                <c:pt idx="288">
                  <c:v>239.32885950426842</c:v>
                </c:pt>
                <c:pt idx="289">
                  <c:v>239.11707409542805</c:v>
                </c:pt>
                <c:pt idx="290">
                  <c:v>238.87102634925623</c:v>
                </c:pt>
                <c:pt idx="291">
                  <c:v>238.66766674741416</c:v>
                </c:pt>
                <c:pt idx="292">
                  <c:v>238.46839089841274</c:v>
                </c:pt>
                <c:pt idx="293">
                  <c:v>238.22237161655394</c:v>
                </c:pt>
                <c:pt idx="294">
                  <c:v>238.00905969093179</c:v>
                </c:pt>
                <c:pt idx="295">
                  <c:v>237.80516467761774</c:v>
                </c:pt>
                <c:pt idx="296">
                  <c:v>237.63676376595785</c:v>
                </c:pt>
                <c:pt idx="297">
                  <c:v>237.45068505942916</c:v>
                </c:pt>
                <c:pt idx="298">
                  <c:v>237.27529115309326</c:v>
                </c:pt>
                <c:pt idx="299">
                  <c:v>237.1433315121204</c:v>
                </c:pt>
                <c:pt idx="300">
                  <c:v>236.9623022825896</c:v>
                </c:pt>
                <c:pt idx="301">
                  <c:v>236.79562038797633</c:v>
                </c:pt>
                <c:pt idx="302">
                  <c:v>236.57724546124865</c:v>
                </c:pt>
                <c:pt idx="303">
                  <c:v>236.35106926548934</c:v>
                </c:pt>
                <c:pt idx="304">
                  <c:v>236.13444640539163</c:v>
                </c:pt>
                <c:pt idx="305">
                  <c:v>235.86195082152184</c:v>
                </c:pt>
                <c:pt idx="306">
                  <c:v>235.64094897029062</c:v>
                </c:pt>
                <c:pt idx="307">
                  <c:v>235.37212708422493</c:v>
                </c:pt>
                <c:pt idx="308">
                  <c:v>235.09621333954908</c:v>
                </c:pt>
                <c:pt idx="309">
                  <c:v>234.81358447662691</c:v>
                </c:pt>
                <c:pt idx="310">
                  <c:v>234.52725852945898</c:v>
                </c:pt>
                <c:pt idx="311">
                  <c:v>234.27371138114341</c:v>
                </c:pt>
                <c:pt idx="312">
                  <c:v>233.98848437631941</c:v>
                </c:pt>
                <c:pt idx="313">
                  <c:v>233.74585713940488</c:v>
                </c:pt>
                <c:pt idx="314">
                  <c:v>233.529114684761</c:v>
                </c:pt>
                <c:pt idx="315">
                  <c:v>233.31337832328146</c:v>
                </c:pt>
                <c:pt idx="316">
                  <c:v>233.16340845513051</c:v>
                </c:pt>
                <c:pt idx="317">
                  <c:v>232.97084448061275</c:v>
                </c:pt>
                <c:pt idx="318">
                  <c:v>232.82556238728898</c:v>
                </c:pt>
                <c:pt idx="319">
                  <c:v>232.7229021988741</c:v>
                </c:pt>
                <c:pt idx="320">
                  <c:v>232.57627632406454</c:v>
                </c:pt>
                <c:pt idx="321">
                  <c:v>232.3899780095069</c:v>
                </c:pt>
                <c:pt idx="322">
                  <c:v>232.18218231551191</c:v>
                </c:pt>
                <c:pt idx="323">
                  <c:v>232.09683324951843</c:v>
                </c:pt>
                <c:pt idx="324">
                  <c:v>231.99821020267072</c:v>
                </c:pt>
                <c:pt idx="325">
                  <c:v>231.88210194123957</c:v>
                </c:pt>
                <c:pt idx="326">
                  <c:v>231.76069414862681</c:v>
                </c:pt>
                <c:pt idx="327">
                  <c:v>231.597341317119</c:v>
                </c:pt>
                <c:pt idx="328">
                  <c:v>231.47514735074049</c:v>
                </c:pt>
                <c:pt idx="329">
                  <c:v>231.36193703906795</c:v>
                </c:pt>
                <c:pt idx="330">
                  <c:v>231.25164791926449</c:v>
                </c:pt>
                <c:pt idx="331">
                  <c:v>231.20678303501165</c:v>
                </c:pt>
                <c:pt idx="332">
                  <c:v>231.20463912790336</c:v>
                </c:pt>
                <c:pt idx="333">
                  <c:v>231.22706677317876</c:v>
                </c:pt>
                <c:pt idx="334">
                  <c:v>231.23887728810561</c:v>
                </c:pt>
                <c:pt idx="335">
                  <c:v>231.27442989987154</c:v>
                </c:pt>
                <c:pt idx="336">
                  <c:v>231.28831877561495</c:v>
                </c:pt>
                <c:pt idx="337">
                  <c:v>231.32552632679167</c:v>
                </c:pt>
                <c:pt idx="338">
                  <c:v>231.34932568604594</c:v>
                </c:pt>
                <c:pt idx="339">
                  <c:v>231.35484664418016</c:v>
                </c:pt>
                <c:pt idx="340">
                  <c:v>231.26690156427122</c:v>
                </c:pt>
                <c:pt idx="341">
                  <c:v>231.16941627998867</c:v>
                </c:pt>
                <c:pt idx="342">
                  <c:v>231.03278636412441</c:v>
                </c:pt>
                <c:pt idx="343">
                  <c:v>230.90019236207203</c:v>
                </c:pt>
                <c:pt idx="344">
                  <c:v>230.75067520407276</c:v>
                </c:pt>
                <c:pt idx="345">
                  <c:v>230.55119520138709</c:v>
                </c:pt>
                <c:pt idx="346">
                  <c:v>230.35364639018013</c:v>
                </c:pt>
                <c:pt idx="347">
                  <c:v>230.24561774076113</c:v>
                </c:pt>
                <c:pt idx="348">
                  <c:v>230.04331636784013</c:v>
                </c:pt>
                <c:pt idx="349">
                  <c:v>229.94823070882009</c:v>
                </c:pt>
                <c:pt idx="350">
                  <c:v>229.81603189011508</c:v>
                </c:pt>
                <c:pt idx="351">
                  <c:v>229.80554133430255</c:v>
                </c:pt>
                <c:pt idx="352">
                  <c:v>229.79182362289811</c:v>
                </c:pt>
                <c:pt idx="353">
                  <c:v>229.79461317283824</c:v>
                </c:pt>
                <c:pt idx="354">
                  <c:v>229.79127925984244</c:v>
                </c:pt>
                <c:pt idx="355">
                  <c:v>229.73731807789295</c:v>
                </c:pt>
                <c:pt idx="356">
                  <c:v>229.64646703199972</c:v>
                </c:pt>
                <c:pt idx="357">
                  <c:v>229.49912438019294</c:v>
                </c:pt>
                <c:pt idx="358">
                  <c:v>229.30495046269505</c:v>
                </c:pt>
                <c:pt idx="359">
                  <c:v>229.21317378807589</c:v>
                </c:pt>
                <c:pt idx="360">
                  <c:v>229.01622291023011</c:v>
                </c:pt>
                <c:pt idx="361">
                  <c:v>228.78719327945279</c:v>
                </c:pt>
                <c:pt idx="362">
                  <c:v>228.54130520826899</c:v>
                </c:pt>
                <c:pt idx="363">
                  <c:v>228.27795282215979</c:v>
                </c:pt>
                <c:pt idx="364">
                  <c:v>228.05025872612148</c:v>
                </c:pt>
                <c:pt idx="365">
                  <c:v>227.82864106767994</c:v>
                </c:pt>
                <c:pt idx="366">
                  <c:v>227.67483114943647</c:v>
                </c:pt>
                <c:pt idx="367">
                  <c:v>227.58003090785147</c:v>
                </c:pt>
                <c:pt idx="368">
                  <c:v>227.51106444717283</c:v>
                </c:pt>
                <c:pt idx="369">
                  <c:v>227.44214800926912</c:v>
                </c:pt>
                <c:pt idx="370">
                  <c:v>227.34952114167703</c:v>
                </c:pt>
                <c:pt idx="371">
                  <c:v>227.33649460574628</c:v>
                </c:pt>
                <c:pt idx="372">
                  <c:v>227.37234481007891</c:v>
                </c:pt>
                <c:pt idx="373">
                  <c:v>227.33430804059179</c:v>
                </c:pt>
                <c:pt idx="374">
                  <c:v>227.32165426204466</c:v>
                </c:pt>
                <c:pt idx="375">
                  <c:v>227.28865306113178</c:v>
                </c:pt>
                <c:pt idx="376">
                  <c:v>227.26045973822016</c:v>
                </c:pt>
                <c:pt idx="377">
                  <c:v>227.24954515567347</c:v>
                </c:pt>
                <c:pt idx="378">
                  <c:v>227.12744070361938</c:v>
                </c:pt>
                <c:pt idx="379">
                  <c:v>226.95313532396017</c:v>
                </c:pt>
                <c:pt idx="380">
                  <c:v>226.82477583008034</c:v>
                </c:pt>
                <c:pt idx="381">
                  <c:v>226.73394302853254</c:v>
                </c:pt>
                <c:pt idx="382">
                  <c:v>226.55203917668157</c:v>
                </c:pt>
                <c:pt idx="383">
                  <c:v>226.36621330927952</c:v>
                </c:pt>
                <c:pt idx="384">
                  <c:v>226.23273822687719</c:v>
                </c:pt>
                <c:pt idx="385">
                  <c:v>226.09907713174698</c:v>
                </c:pt>
                <c:pt idx="386">
                  <c:v>225.97118485893003</c:v>
                </c:pt>
                <c:pt idx="387">
                  <c:v>225.80589308688641</c:v>
                </c:pt>
                <c:pt idx="388">
                  <c:v>225.62539539706825</c:v>
                </c:pt>
                <c:pt idx="389">
                  <c:v>225.51856815933795</c:v>
                </c:pt>
                <c:pt idx="390">
                  <c:v>225.4385754949904</c:v>
                </c:pt>
                <c:pt idx="391">
                  <c:v>225.31011099583262</c:v>
                </c:pt>
                <c:pt idx="392">
                  <c:v>225.14499778494326</c:v>
                </c:pt>
                <c:pt idx="393">
                  <c:v>225.02486631136466</c:v>
                </c:pt>
                <c:pt idx="394">
                  <c:v>224.8944357244869</c:v>
                </c:pt>
                <c:pt idx="395">
                  <c:v>224.72846507613843</c:v>
                </c:pt>
                <c:pt idx="396">
                  <c:v>224.50951397938377</c:v>
                </c:pt>
                <c:pt idx="397">
                  <c:v>224.26029671218072</c:v>
                </c:pt>
                <c:pt idx="398">
                  <c:v>224.01760847744774</c:v>
                </c:pt>
                <c:pt idx="399">
                  <c:v>223.69683702915057</c:v>
                </c:pt>
                <c:pt idx="400">
                  <c:v>223.4006289362712</c:v>
                </c:pt>
                <c:pt idx="401">
                  <c:v>223.16592522042535</c:v>
                </c:pt>
                <c:pt idx="402">
                  <c:v>222.93864826623241</c:v>
                </c:pt>
                <c:pt idx="403">
                  <c:v>222.7247304173591</c:v>
                </c:pt>
                <c:pt idx="404">
                  <c:v>222.53536953115722</c:v>
                </c:pt>
                <c:pt idx="405">
                  <c:v>222.3885414316448</c:v>
                </c:pt>
                <c:pt idx="406">
                  <c:v>222.22633110644864</c:v>
                </c:pt>
                <c:pt idx="407">
                  <c:v>222.11689547495106</c:v>
                </c:pt>
                <c:pt idx="408">
                  <c:v>222.02469755678837</c:v>
                </c:pt>
                <c:pt idx="409">
                  <c:v>221.88876203223535</c:v>
                </c:pt>
                <c:pt idx="410">
                  <c:v>221.7882474066144</c:v>
                </c:pt>
                <c:pt idx="411">
                  <c:v>221.64684108732862</c:v>
                </c:pt>
                <c:pt idx="412">
                  <c:v>221.40499476994381</c:v>
                </c:pt>
                <c:pt idx="413">
                  <c:v>221.09249567573093</c:v>
                </c:pt>
                <c:pt idx="414">
                  <c:v>220.76585823267305</c:v>
                </c:pt>
                <c:pt idx="415">
                  <c:v>220.47351188689808</c:v>
                </c:pt>
                <c:pt idx="416">
                  <c:v>220.16596349658562</c:v>
                </c:pt>
                <c:pt idx="417">
                  <c:v>219.87633922742145</c:v>
                </c:pt>
                <c:pt idx="418">
                  <c:v>219.60755484652518</c:v>
                </c:pt>
                <c:pt idx="419">
                  <c:v>219.39081322567384</c:v>
                </c:pt>
                <c:pt idx="420">
                  <c:v>219.14269328279971</c:v>
                </c:pt>
                <c:pt idx="421">
                  <c:v>218.91728420429703</c:v>
                </c:pt>
                <c:pt idx="422">
                  <c:v>218.63838660899918</c:v>
                </c:pt>
                <c:pt idx="423">
                  <c:v>218.39551417727421</c:v>
                </c:pt>
                <c:pt idx="424">
                  <c:v>218.25456580745927</c:v>
                </c:pt>
                <c:pt idx="425">
                  <c:v>218.06912627322359</c:v>
                </c:pt>
                <c:pt idx="426">
                  <c:v>217.74401539496938</c:v>
                </c:pt>
                <c:pt idx="427">
                  <c:v>217.38961765592779</c:v>
                </c:pt>
                <c:pt idx="428">
                  <c:v>216.93805099445296</c:v>
                </c:pt>
                <c:pt idx="429">
                  <c:v>216.49891998837219</c:v>
                </c:pt>
                <c:pt idx="430">
                  <c:v>215.93629692841483</c:v>
                </c:pt>
                <c:pt idx="431">
                  <c:v>215.5546671448167</c:v>
                </c:pt>
                <c:pt idx="432">
                  <c:v>215.13541890345417</c:v>
                </c:pt>
                <c:pt idx="433">
                  <c:v>214.75791525808913</c:v>
                </c:pt>
                <c:pt idx="434">
                  <c:v>214.41244822238275</c:v>
                </c:pt>
                <c:pt idx="435">
                  <c:v>214.08518963948282</c:v>
                </c:pt>
                <c:pt idx="436">
                  <c:v>213.8498937035742</c:v>
                </c:pt>
                <c:pt idx="437">
                  <c:v>213.67349386590124</c:v>
                </c:pt>
                <c:pt idx="438">
                  <c:v>213.59866118856206</c:v>
                </c:pt>
                <c:pt idx="439">
                  <c:v>213.63124578557355</c:v>
                </c:pt>
                <c:pt idx="440">
                  <c:v>213.55924585573371</c:v>
                </c:pt>
                <c:pt idx="441">
                  <c:v>213.49504090336393</c:v>
                </c:pt>
                <c:pt idx="442">
                  <c:v>213.26407117237849</c:v>
                </c:pt>
                <c:pt idx="443">
                  <c:v>213.10625942711141</c:v>
                </c:pt>
                <c:pt idx="444">
                  <c:v>213.00538704735436</c:v>
                </c:pt>
                <c:pt idx="445">
                  <c:v>212.98649965610846</c:v>
                </c:pt>
                <c:pt idx="446">
                  <c:v>212.88213299656206</c:v>
                </c:pt>
                <c:pt idx="447">
                  <c:v>212.75224942229346</c:v>
                </c:pt>
                <c:pt idx="448">
                  <c:v>212.6457615033294</c:v>
                </c:pt>
                <c:pt idx="449">
                  <c:v>212.48002758189807</c:v>
                </c:pt>
                <c:pt idx="450">
                  <c:v>212.3297859035047</c:v>
                </c:pt>
                <c:pt idx="451">
                  <c:v>212.16581804508388</c:v>
                </c:pt>
                <c:pt idx="452">
                  <c:v>212.00477611825326</c:v>
                </c:pt>
                <c:pt idx="453">
                  <c:v>211.93794811984057</c:v>
                </c:pt>
                <c:pt idx="454">
                  <c:v>211.76826050144609</c:v>
                </c:pt>
                <c:pt idx="455">
                  <c:v>211.61357008783307</c:v>
                </c:pt>
                <c:pt idx="456">
                  <c:v>211.33335096401788</c:v>
                </c:pt>
                <c:pt idx="457">
                  <c:v>211.02850234723766</c:v>
                </c:pt>
                <c:pt idx="458">
                  <c:v>210.75360522148182</c:v>
                </c:pt>
                <c:pt idx="459">
                  <c:v>210.52911155355068</c:v>
                </c:pt>
                <c:pt idx="460">
                  <c:v>210.29456009043287</c:v>
                </c:pt>
                <c:pt idx="461">
                  <c:v>209.97998923995542</c:v>
                </c:pt>
                <c:pt idx="462">
                  <c:v>209.7835116003821</c:v>
                </c:pt>
                <c:pt idx="463">
                  <c:v>209.7478821503631</c:v>
                </c:pt>
                <c:pt idx="464">
                  <c:v>209.6115451547314</c:v>
                </c:pt>
                <c:pt idx="465">
                  <c:v>209.4762274799096</c:v>
                </c:pt>
                <c:pt idx="466">
                  <c:v>209.30782847560724</c:v>
                </c:pt>
                <c:pt idx="467">
                  <c:v>209.3667750441391</c:v>
                </c:pt>
                <c:pt idx="468">
                  <c:v>209.38960451623961</c:v>
                </c:pt>
                <c:pt idx="469">
                  <c:v>209.44596935557431</c:v>
                </c:pt>
                <c:pt idx="470">
                  <c:v>209.58342279350575</c:v>
                </c:pt>
                <c:pt idx="471">
                  <c:v>209.67270909963125</c:v>
                </c:pt>
                <c:pt idx="472">
                  <c:v>209.82009739688922</c:v>
                </c:pt>
                <c:pt idx="473">
                  <c:v>209.89986604922532</c:v>
                </c:pt>
                <c:pt idx="474">
                  <c:v>209.95126791584914</c:v>
                </c:pt>
                <c:pt idx="475">
                  <c:v>210.07084215116396</c:v>
                </c:pt>
                <c:pt idx="476">
                  <c:v>210.26555551269624</c:v>
                </c:pt>
                <c:pt idx="477">
                  <c:v>210.46460779852191</c:v>
                </c:pt>
                <c:pt idx="478">
                  <c:v>210.43799687623522</c:v>
                </c:pt>
                <c:pt idx="479">
                  <c:v>210.51922895108842</c:v>
                </c:pt>
                <c:pt idx="480">
                  <c:v>210.57146641887783</c:v>
                </c:pt>
                <c:pt idx="481">
                  <c:v>210.40153254262586</c:v>
                </c:pt>
                <c:pt idx="482">
                  <c:v>210.19713192222383</c:v>
                </c:pt>
                <c:pt idx="483">
                  <c:v>210.04864389698452</c:v>
                </c:pt>
                <c:pt idx="484">
                  <c:v>209.81019469123819</c:v>
                </c:pt>
                <c:pt idx="485">
                  <c:v>209.61756976052396</c:v>
                </c:pt>
                <c:pt idx="486">
                  <c:v>209.4599397257642</c:v>
                </c:pt>
                <c:pt idx="487">
                  <c:v>209.38482505886068</c:v>
                </c:pt>
                <c:pt idx="488">
                  <c:v>209.37764090305822</c:v>
                </c:pt>
                <c:pt idx="489">
                  <c:v>209.40437396535012</c:v>
                </c:pt>
                <c:pt idx="490">
                  <c:v>209.38077522976707</c:v>
                </c:pt>
                <c:pt idx="491">
                  <c:v>209.15310001897234</c:v>
                </c:pt>
                <c:pt idx="492">
                  <c:v>209.04721565357957</c:v>
                </c:pt>
                <c:pt idx="493">
                  <c:v>209.09941742477926</c:v>
                </c:pt>
                <c:pt idx="494">
                  <c:v>209.11377433559548</c:v>
                </c:pt>
                <c:pt idx="495">
                  <c:v>209.24465177167585</c:v>
                </c:pt>
                <c:pt idx="496">
                  <c:v>209.21523288474469</c:v>
                </c:pt>
                <c:pt idx="497">
                  <c:v>209.20458187074064</c:v>
                </c:pt>
                <c:pt idx="498">
                  <c:v>209.0917013159382</c:v>
                </c:pt>
                <c:pt idx="499">
                  <c:v>208.93561027198834</c:v>
                </c:pt>
                <c:pt idx="500">
                  <c:v>208.8066136691366</c:v>
                </c:pt>
                <c:pt idx="501">
                  <c:v>208.5629778926787</c:v>
                </c:pt>
                <c:pt idx="502">
                  <c:v>208.3942357283463</c:v>
                </c:pt>
                <c:pt idx="503">
                  <c:v>208.16668003648007</c:v>
                </c:pt>
                <c:pt idx="504">
                  <c:v>207.95892284670305</c:v>
                </c:pt>
                <c:pt idx="505">
                  <c:v>207.73534554473889</c:v>
                </c:pt>
                <c:pt idx="506">
                  <c:v>207.52730124385215</c:v>
                </c:pt>
                <c:pt idx="507">
                  <c:v>207.41411270551583</c:v>
                </c:pt>
                <c:pt idx="508">
                  <c:v>207.39149511409937</c:v>
                </c:pt>
                <c:pt idx="509">
                  <c:v>207.41552203802974</c:v>
                </c:pt>
                <c:pt idx="510">
                  <c:v>207.39596587322472</c:v>
                </c:pt>
                <c:pt idx="511">
                  <c:v>207.39888345343473</c:v>
                </c:pt>
                <c:pt idx="512">
                  <c:v>207.52127708599468</c:v>
                </c:pt>
                <c:pt idx="513">
                  <c:v>207.64704401695565</c:v>
                </c:pt>
                <c:pt idx="514">
                  <c:v>207.98411744841721</c:v>
                </c:pt>
                <c:pt idx="515">
                  <c:v>208.12790255670788</c:v>
                </c:pt>
                <c:pt idx="516">
                  <c:v>208.28251228118401</c:v>
                </c:pt>
                <c:pt idx="517">
                  <c:v>208.55646115780692</c:v>
                </c:pt>
                <c:pt idx="518">
                  <c:v>208.77539987466895</c:v>
                </c:pt>
                <c:pt idx="519">
                  <c:v>208.93831678386798</c:v>
                </c:pt>
                <c:pt idx="520">
                  <c:v>209.17612033029448</c:v>
                </c:pt>
                <c:pt idx="521">
                  <c:v>209.47035967332818</c:v>
                </c:pt>
                <c:pt idx="522">
                  <c:v>209.73694629617191</c:v>
                </c:pt>
                <c:pt idx="523">
                  <c:v>210.05634161326606</c:v>
                </c:pt>
                <c:pt idx="524">
                  <c:v>210.559733797966</c:v>
                </c:pt>
                <c:pt idx="525">
                  <c:v>210.9935499085471</c:v>
                </c:pt>
                <c:pt idx="526">
                  <c:v>211.53474969960962</c:v>
                </c:pt>
                <c:pt idx="527">
                  <c:v>212.14036328931803</c:v>
                </c:pt>
                <c:pt idx="528">
                  <c:v>212.55454400359426</c:v>
                </c:pt>
                <c:pt idx="529">
                  <c:v>213.10501550577013</c:v>
                </c:pt>
                <c:pt idx="530">
                  <c:v>213.4079250007068</c:v>
                </c:pt>
                <c:pt idx="531">
                  <c:v>213.65030306304428</c:v>
                </c:pt>
                <c:pt idx="532">
                  <c:v>213.95917805256818</c:v>
                </c:pt>
                <c:pt idx="533">
                  <c:v>214.39039816211019</c:v>
                </c:pt>
                <c:pt idx="534">
                  <c:v>214.79533659407528</c:v>
                </c:pt>
                <c:pt idx="535">
                  <c:v>215.13888649441049</c:v>
                </c:pt>
                <c:pt idx="536">
                  <c:v>215.32334166027604</c:v>
                </c:pt>
                <c:pt idx="537">
                  <c:v>215.37967202021551</c:v>
                </c:pt>
                <c:pt idx="538">
                  <c:v>215.3306860810641</c:v>
                </c:pt>
                <c:pt idx="539">
                  <c:v>215.23370162647441</c:v>
                </c:pt>
                <c:pt idx="540">
                  <c:v>215.08754937890254</c:v>
                </c:pt>
                <c:pt idx="541">
                  <c:v>215.14214119139967</c:v>
                </c:pt>
                <c:pt idx="542">
                  <c:v>215.36468392216057</c:v>
                </c:pt>
                <c:pt idx="543">
                  <c:v>215.43478585378759</c:v>
                </c:pt>
                <c:pt idx="544">
                  <c:v>215.45244128238895</c:v>
                </c:pt>
                <c:pt idx="545">
                  <c:v>215.40214467078351</c:v>
                </c:pt>
                <c:pt idx="546">
                  <c:v>215.28231079898083</c:v>
                </c:pt>
                <c:pt idx="547">
                  <c:v>215.24205534390072</c:v>
                </c:pt>
                <c:pt idx="548">
                  <c:v>215.36225527011621</c:v>
                </c:pt>
                <c:pt idx="549">
                  <c:v>215.51804630412701</c:v>
                </c:pt>
                <c:pt idx="550">
                  <c:v>215.73248981502846</c:v>
                </c:pt>
                <c:pt idx="551">
                  <c:v>215.9217956712784</c:v>
                </c:pt>
                <c:pt idx="552">
                  <c:v>216.16555714842025</c:v>
                </c:pt>
                <c:pt idx="553">
                  <c:v>216.21313584117951</c:v>
                </c:pt>
                <c:pt idx="554">
                  <c:v>216.32763604913069</c:v>
                </c:pt>
                <c:pt idx="555">
                  <c:v>216.42509670510682</c:v>
                </c:pt>
                <c:pt idx="556">
                  <c:v>216.56643638561596</c:v>
                </c:pt>
                <c:pt idx="557">
                  <c:v>216.74745139292693</c:v>
                </c:pt>
                <c:pt idx="558">
                  <c:v>217.02471487383494</c:v>
                </c:pt>
                <c:pt idx="559">
                  <c:v>217.1961421696125</c:v>
                </c:pt>
                <c:pt idx="560">
                  <c:v>217.27155282377595</c:v>
                </c:pt>
                <c:pt idx="561">
                  <c:v>217.51843827422456</c:v>
                </c:pt>
                <c:pt idx="562">
                  <c:v>217.62398286382754</c:v>
                </c:pt>
                <c:pt idx="563">
                  <c:v>217.64530288167776</c:v>
                </c:pt>
                <c:pt idx="564">
                  <c:v>217.61717575276879</c:v>
                </c:pt>
                <c:pt idx="565">
                  <c:v>217.51740680737237</c:v>
                </c:pt>
                <c:pt idx="566">
                  <c:v>217.41256988830614</c:v>
                </c:pt>
                <c:pt idx="567">
                  <c:v>217.41017721567684</c:v>
                </c:pt>
                <c:pt idx="568">
                  <c:v>217.47774962994833</c:v>
                </c:pt>
                <c:pt idx="569">
                  <c:v>217.34520437891049</c:v>
                </c:pt>
                <c:pt idx="570">
                  <c:v>217.24775048166126</c:v>
                </c:pt>
                <c:pt idx="571">
                  <c:v>217.24373471144469</c:v>
                </c:pt>
                <c:pt idx="572">
                  <c:v>217.08278736987751</c:v>
                </c:pt>
                <c:pt idx="573">
                  <c:v>216.87099649436468</c:v>
                </c:pt>
                <c:pt idx="574">
                  <c:v>216.74117037294806</c:v>
                </c:pt>
                <c:pt idx="575">
                  <c:v>216.58451363021098</c:v>
                </c:pt>
                <c:pt idx="576">
                  <c:v>216.47620943099699</c:v>
                </c:pt>
                <c:pt idx="577">
                  <c:v>216.07361114362183</c:v>
                </c:pt>
                <c:pt idx="578">
                  <c:v>215.37186890191603</c:v>
                </c:pt>
                <c:pt idx="579">
                  <c:v>214.58632288393795</c:v>
                </c:pt>
                <c:pt idx="580">
                  <c:v>213.7992975642583</c:v>
                </c:pt>
                <c:pt idx="581">
                  <c:v>212.9018493086254</c:v>
                </c:pt>
                <c:pt idx="582">
                  <c:v>212.10811420490842</c:v>
                </c:pt>
                <c:pt idx="583">
                  <c:v>211.27590246877915</c:v>
                </c:pt>
                <c:pt idx="584">
                  <c:v>210.57488152592404</c:v>
                </c:pt>
                <c:pt idx="585">
                  <c:v>209.95367461970696</c:v>
                </c:pt>
                <c:pt idx="586">
                  <c:v>209.53398218000356</c:v>
                </c:pt>
                <c:pt idx="587">
                  <c:v>209.04826424765358</c:v>
                </c:pt>
                <c:pt idx="588">
                  <c:v>208.72227725985891</c:v>
                </c:pt>
                <c:pt idx="589">
                  <c:v>208.56563347461022</c:v>
                </c:pt>
                <c:pt idx="590">
                  <c:v>208.36313737637568</c:v>
                </c:pt>
                <c:pt idx="591">
                  <c:v>208.29637832319028</c:v>
                </c:pt>
                <c:pt idx="592">
                  <c:v>208.41146784105732</c:v>
                </c:pt>
                <c:pt idx="593">
                  <c:v>208.37877385782494</c:v>
                </c:pt>
                <c:pt idx="594">
                  <c:v>208.39216397189745</c:v>
                </c:pt>
                <c:pt idx="595">
                  <c:v>208.52599462382994</c:v>
                </c:pt>
                <c:pt idx="596">
                  <c:v>208.54551060322666</c:v>
                </c:pt>
                <c:pt idx="597">
                  <c:v>208.35433297393106</c:v>
                </c:pt>
                <c:pt idx="598">
                  <c:v>208.20688138347893</c:v>
                </c:pt>
                <c:pt idx="599">
                  <c:v>208.14556979784732</c:v>
                </c:pt>
                <c:pt idx="600">
                  <c:v>208.08268932503037</c:v>
                </c:pt>
                <c:pt idx="601">
                  <c:v>207.88576359086858</c:v>
                </c:pt>
                <c:pt idx="602">
                  <c:v>207.58361313226615</c:v>
                </c:pt>
                <c:pt idx="603">
                  <c:v>207.23437590541096</c:v>
                </c:pt>
                <c:pt idx="604">
                  <c:v>206.94864554641012</c:v>
                </c:pt>
                <c:pt idx="605">
                  <c:v>206.71524790241878</c:v>
                </c:pt>
                <c:pt idx="606">
                  <c:v>206.2370788508388</c:v>
                </c:pt>
                <c:pt idx="607">
                  <c:v>205.76612914197366</c:v>
                </c:pt>
                <c:pt idx="608">
                  <c:v>205.62750429119669</c:v>
                </c:pt>
                <c:pt idx="609">
                  <c:v>205.58596852967054</c:v>
                </c:pt>
                <c:pt idx="610">
                  <c:v>205.57427952911061</c:v>
                </c:pt>
                <c:pt idx="611">
                  <c:v>205.74115541828775</c:v>
                </c:pt>
                <c:pt idx="612">
                  <c:v>206.12110094900962</c:v>
                </c:pt>
                <c:pt idx="613">
                  <c:v>206.49357442222953</c:v>
                </c:pt>
                <c:pt idx="614">
                  <c:v>206.65585571835339</c:v>
                </c:pt>
                <c:pt idx="615">
                  <c:v>206.82833883627782</c:v>
                </c:pt>
                <c:pt idx="616">
                  <c:v>207.15527964490241</c:v>
                </c:pt>
                <c:pt idx="617">
                  <c:v>207.58870267824898</c:v>
                </c:pt>
                <c:pt idx="618">
                  <c:v>207.92827727417193</c:v>
                </c:pt>
                <c:pt idx="619">
                  <c:v>208.14881991416917</c:v>
                </c:pt>
                <c:pt idx="620">
                  <c:v>208.10012144972717</c:v>
                </c:pt>
                <c:pt idx="621">
                  <c:v>207.96944804354115</c:v>
                </c:pt>
                <c:pt idx="622">
                  <c:v>207.80012514094628</c:v>
                </c:pt>
                <c:pt idx="623">
                  <c:v>207.64148622199403</c:v>
                </c:pt>
                <c:pt idx="624">
                  <c:v>207.52153375468961</c:v>
                </c:pt>
                <c:pt idx="625">
                  <c:v>207.66543564034905</c:v>
                </c:pt>
                <c:pt idx="626">
                  <c:v>207.78146569954316</c:v>
                </c:pt>
                <c:pt idx="627">
                  <c:v>207.60529756474946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4"/>
          <c:order val="4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Лист1!$Q$3:$Q$630</c:f>
              <c:numCache>
                <c:formatCode>General</c:formatCode>
                <c:ptCount val="628"/>
                <c:pt idx="0">
                  <c:v>251.58560249999999</c:v>
                </c:pt>
                <c:pt idx="1">
                  <c:v>253.70809199999999</c:v>
                </c:pt>
                <c:pt idx="2">
                  <c:v>254.7752816</c:v>
                </c:pt>
                <c:pt idx="3">
                  <c:v>255.85939450000001</c:v>
                </c:pt>
                <c:pt idx="4">
                  <c:v>256.58320209999999</c:v>
                </c:pt>
                <c:pt idx="5">
                  <c:v>257.16043000000002</c:v>
                </c:pt>
                <c:pt idx="6">
                  <c:v>258.56231910000002</c:v>
                </c:pt>
                <c:pt idx="7">
                  <c:v>260.0821396</c:v>
                </c:pt>
                <c:pt idx="8">
                  <c:v>260.92100900000003</c:v>
                </c:pt>
                <c:pt idx="9">
                  <c:v>262.15191470000002</c:v>
                </c:pt>
                <c:pt idx="10">
                  <c:v>262.57653169999998</c:v>
                </c:pt>
                <c:pt idx="11">
                  <c:v>262.86175309999999</c:v>
                </c:pt>
                <c:pt idx="12">
                  <c:v>262.79841829999998</c:v>
                </c:pt>
                <c:pt idx="13">
                  <c:v>262.94597909999999</c:v>
                </c:pt>
                <c:pt idx="14">
                  <c:v>263.17366199999998</c:v>
                </c:pt>
                <c:pt idx="15">
                  <c:v>263.49483880000003</c:v>
                </c:pt>
                <c:pt idx="16">
                  <c:v>263.84262569999999</c:v>
                </c:pt>
                <c:pt idx="17">
                  <c:v>264.03851470000001</c:v>
                </c:pt>
                <c:pt idx="18">
                  <c:v>264.3372976</c:v>
                </c:pt>
                <c:pt idx="19">
                  <c:v>265.056262</c:v>
                </c:pt>
                <c:pt idx="20">
                  <c:v>265.16748510000002</c:v>
                </c:pt>
                <c:pt idx="21">
                  <c:v>265.08355419999998</c:v>
                </c:pt>
                <c:pt idx="22">
                  <c:v>265.14006690000002</c:v>
                </c:pt>
                <c:pt idx="23">
                  <c:v>264.91914350000002</c:v>
                </c:pt>
                <c:pt idx="24">
                  <c:v>264.86146769999999</c:v>
                </c:pt>
                <c:pt idx="25">
                  <c:v>264.66360090000001</c:v>
                </c:pt>
                <c:pt idx="26">
                  <c:v>264.52387590000001</c:v>
                </c:pt>
                <c:pt idx="27">
                  <c:v>264.3784751</c:v>
                </c:pt>
                <c:pt idx="28">
                  <c:v>264.43740600000001</c:v>
                </c:pt>
                <c:pt idx="29">
                  <c:v>264.6555942</c:v>
                </c:pt>
                <c:pt idx="30">
                  <c:v>264.6502721</c:v>
                </c:pt>
                <c:pt idx="31">
                  <c:v>264.78184579999999</c:v>
                </c:pt>
                <c:pt idx="32">
                  <c:v>265.05515179999998</c:v>
                </c:pt>
                <c:pt idx="33">
                  <c:v>265.11584040000002</c:v>
                </c:pt>
                <c:pt idx="34">
                  <c:v>265.18249789999999</c:v>
                </c:pt>
                <c:pt idx="35">
                  <c:v>265.05092969999998</c:v>
                </c:pt>
                <c:pt idx="36">
                  <c:v>264.90646070000003</c:v>
                </c:pt>
                <c:pt idx="37">
                  <c:v>264.6086282</c:v>
                </c:pt>
                <c:pt idx="38">
                  <c:v>264.24961760000002</c:v>
                </c:pt>
                <c:pt idx="39">
                  <c:v>263.61660000000001</c:v>
                </c:pt>
                <c:pt idx="40">
                  <c:v>262.71448850000002</c:v>
                </c:pt>
                <c:pt idx="41">
                  <c:v>261.83669709999998</c:v>
                </c:pt>
                <c:pt idx="42">
                  <c:v>260.95109580000002</c:v>
                </c:pt>
                <c:pt idx="43">
                  <c:v>260.22818369999999</c:v>
                </c:pt>
                <c:pt idx="44">
                  <c:v>259.86290300000002</c:v>
                </c:pt>
                <c:pt idx="45">
                  <c:v>259.60596700000002</c:v>
                </c:pt>
                <c:pt idx="46">
                  <c:v>259.50127379999998</c:v>
                </c:pt>
                <c:pt idx="47">
                  <c:v>259.32786529999998</c:v>
                </c:pt>
                <c:pt idx="48">
                  <c:v>259.24103280000003</c:v>
                </c:pt>
                <c:pt idx="49">
                  <c:v>259.26946249999997</c:v>
                </c:pt>
                <c:pt idx="50">
                  <c:v>259.34631710000002</c:v>
                </c:pt>
                <c:pt idx="51">
                  <c:v>259.67942829999998</c:v>
                </c:pt>
                <c:pt idx="52">
                  <c:v>260.1065868</c:v>
                </c:pt>
                <c:pt idx="53">
                  <c:v>260.56344560000002</c:v>
                </c:pt>
                <c:pt idx="54">
                  <c:v>260.99715090000001</c:v>
                </c:pt>
                <c:pt idx="55">
                  <c:v>261.44732420000003</c:v>
                </c:pt>
                <c:pt idx="56">
                  <c:v>261.95681919999998</c:v>
                </c:pt>
                <c:pt idx="57">
                  <c:v>262.49954100000002</c:v>
                </c:pt>
                <c:pt idx="58">
                  <c:v>263.02305580000001</c:v>
                </c:pt>
                <c:pt idx="59">
                  <c:v>263.60810570000001</c:v>
                </c:pt>
                <c:pt idx="60">
                  <c:v>264.1756067</c:v>
                </c:pt>
                <c:pt idx="61">
                  <c:v>264.75265869999998</c:v>
                </c:pt>
                <c:pt idx="62">
                  <c:v>265.2863648</c:v>
                </c:pt>
                <c:pt idx="63">
                  <c:v>265.74495460000003</c:v>
                </c:pt>
                <c:pt idx="64">
                  <c:v>266.18441230000002</c:v>
                </c:pt>
                <c:pt idx="65">
                  <c:v>266.57363340000001</c:v>
                </c:pt>
                <c:pt idx="66">
                  <c:v>266.87736380000001</c:v>
                </c:pt>
                <c:pt idx="67">
                  <c:v>267.1304207</c:v>
                </c:pt>
                <c:pt idx="68">
                  <c:v>267.34803479999999</c:v>
                </c:pt>
                <c:pt idx="69">
                  <c:v>267.55629759999999</c:v>
                </c:pt>
                <c:pt idx="70">
                  <c:v>267.74421539999997</c:v>
                </c:pt>
                <c:pt idx="71">
                  <c:v>267.87680039999998</c:v>
                </c:pt>
                <c:pt idx="72">
                  <c:v>267.98208540000002</c:v>
                </c:pt>
                <c:pt idx="73">
                  <c:v>268.08875269999999</c:v>
                </c:pt>
                <c:pt idx="74">
                  <c:v>268.20264420000001</c:v>
                </c:pt>
                <c:pt idx="75">
                  <c:v>268.29948810000002</c:v>
                </c:pt>
                <c:pt idx="76">
                  <c:v>268.40908189999999</c:v>
                </c:pt>
                <c:pt idx="77">
                  <c:v>268.51426959999998</c:v>
                </c:pt>
                <c:pt idx="78">
                  <c:v>268.59389929999998</c:v>
                </c:pt>
                <c:pt idx="79">
                  <c:v>268.66163699999998</c:v>
                </c:pt>
                <c:pt idx="80">
                  <c:v>268.72514890000002</c:v>
                </c:pt>
                <c:pt idx="81">
                  <c:v>268.7818221</c:v>
                </c:pt>
                <c:pt idx="82">
                  <c:v>268.85314920000002</c:v>
                </c:pt>
                <c:pt idx="83">
                  <c:v>268.91372689999997</c:v>
                </c:pt>
                <c:pt idx="84">
                  <c:v>268.95807830000001</c:v>
                </c:pt>
                <c:pt idx="85">
                  <c:v>269.00054590000002</c:v>
                </c:pt>
                <c:pt idx="86">
                  <c:v>269.0457859</c:v>
                </c:pt>
                <c:pt idx="87">
                  <c:v>269.06953609999999</c:v>
                </c:pt>
                <c:pt idx="88">
                  <c:v>269.08782070000001</c:v>
                </c:pt>
                <c:pt idx="89">
                  <c:v>269.1092878</c:v>
                </c:pt>
                <c:pt idx="90">
                  <c:v>269.12015430000002</c:v>
                </c:pt>
                <c:pt idx="91">
                  <c:v>269.12520280000001</c:v>
                </c:pt>
                <c:pt idx="92">
                  <c:v>269.10439939999998</c:v>
                </c:pt>
                <c:pt idx="93">
                  <c:v>269.06286080000001</c:v>
                </c:pt>
                <c:pt idx="94">
                  <c:v>269.02093070000001</c:v>
                </c:pt>
                <c:pt idx="95">
                  <c:v>268.96349290000001</c:v>
                </c:pt>
                <c:pt idx="96">
                  <c:v>268.89909899999998</c:v>
                </c:pt>
                <c:pt idx="97">
                  <c:v>268.82058610000001</c:v>
                </c:pt>
                <c:pt idx="98">
                  <c:v>268.72801550000003</c:v>
                </c:pt>
                <c:pt idx="99">
                  <c:v>268.6476351</c:v>
                </c:pt>
                <c:pt idx="100">
                  <c:v>268.57619069999998</c:v>
                </c:pt>
                <c:pt idx="101">
                  <c:v>268.50924350000003</c:v>
                </c:pt>
                <c:pt idx="102">
                  <c:v>268.43556219999999</c:v>
                </c:pt>
                <c:pt idx="103">
                  <c:v>268.37760229999998</c:v>
                </c:pt>
                <c:pt idx="104">
                  <c:v>268.32419179999999</c:v>
                </c:pt>
                <c:pt idx="105">
                  <c:v>268.28018120000002</c:v>
                </c:pt>
                <c:pt idx="106">
                  <c:v>268.23837049999997</c:v>
                </c:pt>
                <c:pt idx="107">
                  <c:v>268.1829128</c:v>
                </c:pt>
                <c:pt idx="108">
                  <c:v>268.12243919999997</c:v>
                </c:pt>
                <c:pt idx="109">
                  <c:v>268.0680893</c:v>
                </c:pt>
                <c:pt idx="110">
                  <c:v>267.99980440000002</c:v>
                </c:pt>
                <c:pt idx="111">
                  <c:v>267.92331480000001</c:v>
                </c:pt>
                <c:pt idx="112">
                  <c:v>267.8408584</c:v>
                </c:pt>
                <c:pt idx="113">
                  <c:v>267.74306430000001</c:v>
                </c:pt>
                <c:pt idx="114">
                  <c:v>267.64941820000001</c:v>
                </c:pt>
                <c:pt idx="115">
                  <c:v>267.53582899999998</c:v>
                </c:pt>
                <c:pt idx="116">
                  <c:v>267.42518089999999</c:v>
                </c:pt>
                <c:pt idx="117">
                  <c:v>267.31566670000001</c:v>
                </c:pt>
                <c:pt idx="118">
                  <c:v>267.20950379999999</c:v>
                </c:pt>
                <c:pt idx="119">
                  <c:v>267.10275960000001</c:v>
                </c:pt>
                <c:pt idx="120">
                  <c:v>267.00828300000001</c:v>
                </c:pt>
                <c:pt idx="121">
                  <c:v>266.89861669999999</c:v>
                </c:pt>
                <c:pt idx="122">
                  <c:v>266.77708130000002</c:v>
                </c:pt>
                <c:pt idx="123">
                  <c:v>266.64979440000002</c:v>
                </c:pt>
                <c:pt idx="124">
                  <c:v>266.52471329999997</c:v>
                </c:pt>
                <c:pt idx="125">
                  <c:v>266.37241180000001</c:v>
                </c:pt>
                <c:pt idx="126">
                  <c:v>266.2230672</c:v>
                </c:pt>
                <c:pt idx="127">
                  <c:v>266.04968459999998</c:v>
                </c:pt>
                <c:pt idx="128">
                  <c:v>265.84835629999998</c:v>
                </c:pt>
                <c:pt idx="129">
                  <c:v>265.62455210000002</c:v>
                </c:pt>
                <c:pt idx="130">
                  <c:v>265.40007459999998</c:v>
                </c:pt>
                <c:pt idx="131">
                  <c:v>265.1561117</c:v>
                </c:pt>
                <c:pt idx="132">
                  <c:v>264.89866069999999</c:v>
                </c:pt>
                <c:pt idx="133">
                  <c:v>264.63523129999999</c:v>
                </c:pt>
                <c:pt idx="134">
                  <c:v>264.3696296</c:v>
                </c:pt>
                <c:pt idx="135">
                  <c:v>264.11241949999999</c:v>
                </c:pt>
                <c:pt idx="136">
                  <c:v>263.86743089999999</c:v>
                </c:pt>
                <c:pt idx="137">
                  <c:v>263.66796060000001</c:v>
                </c:pt>
                <c:pt idx="138">
                  <c:v>263.47310499999998</c:v>
                </c:pt>
                <c:pt idx="139">
                  <c:v>263.29907960000003</c:v>
                </c:pt>
                <c:pt idx="140">
                  <c:v>263.15565229999999</c:v>
                </c:pt>
                <c:pt idx="141">
                  <c:v>263.04156069999999</c:v>
                </c:pt>
                <c:pt idx="142">
                  <c:v>262.94114339999999</c:v>
                </c:pt>
                <c:pt idx="143">
                  <c:v>262.84751510000001</c:v>
                </c:pt>
                <c:pt idx="144">
                  <c:v>262.76278300000001</c:v>
                </c:pt>
                <c:pt idx="145">
                  <c:v>262.7064762</c:v>
                </c:pt>
                <c:pt idx="146">
                  <c:v>262.62471820000002</c:v>
                </c:pt>
                <c:pt idx="147">
                  <c:v>262.55078479999997</c:v>
                </c:pt>
                <c:pt idx="148">
                  <c:v>262.43576300000001</c:v>
                </c:pt>
                <c:pt idx="149">
                  <c:v>262.30504150000002</c:v>
                </c:pt>
                <c:pt idx="150">
                  <c:v>262.16059999999999</c:v>
                </c:pt>
                <c:pt idx="151">
                  <c:v>262.01364169999999</c:v>
                </c:pt>
                <c:pt idx="152">
                  <c:v>261.82476589999999</c:v>
                </c:pt>
                <c:pt idx="153">
                  <c:v>261.6386033</c:v>
                </c:pt>
                <c:pt idx="154">
                  <c:v>261.47839249999998</c:v>
                </c:pt>
                <c:pt idx="155">
                  <c:v>261.3204121</c:v>
                </c:pt>
                <c:pt idx="156">
                  <c:v>261.17106360000002</c:v>
                </c:pt>
                <c:pt idx="157">
                  <c:v>261.05430039999999</c:v>
                </c:pt>
                <c:pt idx="158">
                  <c:v>260.94200460000002</c:v>
                </c:pt>
                <c:pt idx="159">
                  <c:v>260.86222620000001</c:v>
                </c:pt>
                <c:pt idx="160">
                  <c:v>260.81296520000001</c:v>
                </c:pt>
                <c:pt idx="161">
                  <c:v>260.78578770000001</c:v>
                </c:pt>
                <c:pt idx="162">
                  <c:v>260.7672652</c:v>
                </c:pt>
                <c:pt idx="163">
                  <c:v>260.75907910000001</c:v>
                </c:pt>
                <c:pt idx="164">
                  <c:v>260.76076619999998</c:v>
                </c:pt>
                <c:pt idx="165">
                  <c:v>260.74068579999999</c:v>
                </c:pt>
                <c:pt idx="166">
                  <c:v>260.75013619999999</c:v>
                </c:pt>
                <c:pt idx="167">
                  <c:v>260.74864739999998</c:v>
                </c:pt>
                <c:pt idx="168">
                  <c:v>260.7427027</c:v>
                </c:pt>
                <c:pt idx="169">
                  <c:v>260.74395420000002</c:v>
                </c:pt>
                <c:pt idx="170">
                  <c:v>260.72327519999999</c:v>
                </c:pt>
                <c:pt idx="171">
                  <c:v>260.64761179999999</c:v>
                </c:pt>
                <c:pt idx="172">
                  <c:v>260.55231759999998</c:v>
                </c:pt>
                <c:pt idx="173">
                  <c:v>260.4779034</c:v>
                </c:pt>
                <c:pt idx="174">
                  <c:v>260.39567049999999</c:v>
                </c:pt>
                <c:pt idx="175">
                  <c:v>260.31109570000001</c:v>
                </c:pt>
                <c:pt idx="176">
                  <c:v>260.20456899999999</c:v>
                </c:pt>
                <c:pt idx="177">
                  <c:v>260.07141719999998</c:v>
                </c:pt>
                <c:pt idx="178">
                  <c:v>259.89743490000001</c:v>
                </c:pt>
                <c:pt idx="179">
                  <c:v>259.7386778</c:v>
                </c:pt>
                <c:pt idx="180">
                  <c:v>259.55803750000001</c:v>
                </c:pt>
                <c:pt idx="181">
                  <c:v>259.3685145</c:v>
                </c:pt>
                <c:pt idx="182">
                  <c:v>259.24065230000002</c:v>
                </c:pt>
                <c:pt idx="183">
                  <c:v>259.11597260000002</c:v>
                </c:pt>
                <c:pt idx="184">
                  <c:v>258.94813729999998</c:v>
                </c:pt>
                <c:pt idx="185">
                  <c:v>258.83554329999998</c:v>
                </c:pt>
                <c:pt idx="186">
                  <c:v>258.72774120000003</c:v>
                </c:pt>
                <c:pt idx="187">
                  <c:v>258.64333670000002</c:v>
                </c:pt>
                <c:pt idx="188">
                  <c:v>258.54618579999999</c:v>
                </c:pt>
                <c:pt idx="189">
                  <c:v>258.48565239999999</c:v>
                </c:pt>
                <c:pt idx="190">
                  <c:v>258.40129489999998</c:v>
                </c:pt>
                <c:pt idx="191">
                  <c:v>258.33025079999999</c:v>
                </c:pt>
                <c:pt idx="192">
                  <c:v>258.24559970000001</c:v>
                </c:pt>
                <c:pt idx="193">
                  <c:v>258.13385799999998</c:v>
                </c:pt>
                <c:pt idx="194">
                  <c:v>258.03143499999999</c:v>
                </c:pt>
                <c:pt idx="195">
                  <c:v>257.92436629999997</c:v>
                </c:pt>
                <c:pt idx="196">
                  <c:v>257.73170229999999</c:v>
                </c:pt>
                <c:pt idx="197">
                  <c:v>257.53360229999998</c:v>
                </c:pt>
                <c:pt idx="198">
                  <c:v>257.30567919999999</c:v>
                </c:pt>
                <c:pt idx="199">
                  <c:v>257.05316470000002</c:v>
                </c:pt>
                <c:pt idx="200">
                  <c:v>256.78413119999999</c:v>
                </c:pt>
                <c:pt idx="201">
                  <c:v>256.49211910000002</c:v>
                </c:pt>
                <c:pt idx="202">
                  <c:v>256.17727910000002</c:v>
                </c:pt>
                <c:pt idx="203">
                  <c:v>255.90708860000001</c:v>
                </c:pt>
                <c:pt idx="204">
                  <c:v>255.6370417</c:v>
                </c:pt>
                <c:pt idx="205">
                  <c:v>255.34624260000001</c:v>
                </c:pt>
                <c:pt idx="206">
                  <c:v>255.09399429999999</c:v>
                </c:pt>
                <c:pt idx="207">
                  <c:v>254.87449029999999</c:v>
                </c:pt>
                <c:pt idx="208">
                  <c:v>254.6453109</c:v>
                </c:pt>
                <c:pt idx="209">
                  <c:v>254.46534249999999</c:v>
                </c:pt>
                <c:pt idx="210">
                  <c:v>254.30370590000001</c:v>
                </c:pt>
                <c:pt idx="211">
                  <c:v>254.1341434</c:v>
                </c:pt>
                <c:pt idx="212">
                  <c:v>253.9974258</c:v>
                </c:pt>
                <c:pt idx="213">
                  <c:v>253.90793189999999</c:v>
                </c:pt>
                <c:pt idx="214">
                  <c:v>253.79283860000001</c:v>
                </c:pt>
                <c:pt idx="215">
                  <c:v>253.62439660000001</c:v>
                </c:pt>
                <c:pt idx="216">
                  <c:v>253.47810939999999</c:v>
                </c:pt>
                <c:pt idx="217">
                  <c:v>253.3124253</c:v>
                </c:pt>
                <c:pt idx="218">
                  <c:v>253.14467590000001</c:v>
                </c:pt>
                <c:pt idx="219">
                  <c:v>252.98557220000001</c:v>
                </c:pt>
                <c:pt idx="220">
                  <c:v>252.75918139999999</c:v>
                </c:pt>
                <c:pt idx="221">
                  <c:v>252.56500389999999</c:v>
                </c:pt>
                <c:pt idx="222">
                  <c:v>252.39681970000001</c:v>
                </c:pt>
                <c:pt idx="223">
                  <c:v>252.19097640000001</c:v>
                </c:pt>
                <c:pt idx="224">
                  <c:v>251.9183586</c:v>
                </c:pt>
                <c:pt idx="225">
                  <c:v>251.6632457</c:v>
                </c:pt>
                <c:pt idx="226">
                  <c:v>251.47825349999999</c:v>
                </c:pt>
                <c:pt idx="227">
                  <c:v>251.3066795</c:v>
                </c:pt>
                <c:pt idx="228">
                  <c:v>251.12498070000001</c:v>
                </c:pt>
                <c:pt idx="229">
                  <c:v>250.95998650000001</c:v>
                </c:pt>
                <c:pt idx="230">
                  <c:v>250.72934480000001</c:v>
                </c:pt>
                <c:pt idx="231">
                  <c:v>250.55627509999999</c:v>
                </c:pt>
                <c:pt idx="232">
                  <c:v>250.380177</c:v>
                </c:pt>
                <c:pt idx="233">
                  <c:v>250.2043898</c:v>
                </c:pt>
                <c:pt idx="234">
                  <c:v>250.04074249999999</c:v>
                </c:pt>
                <c:pt idx="235">
                  <c:v>249.8699326</c:v>
                </c:pt>
                <c:pt idx="236">
                  <c:v>249.71563269999999</c:v>
                </c:pt>
                <c:pt idx="237">
                  <c:v>249.4945937</c:v>
                </c:pt>
                <c:pt idx="238">
                  <c:v>249.2364293</c:v>
                </c:pt>
                <c:pt idx="239">
                  <c:v>248.9684622</c:v>
                </c:pt>
                <c:pt idx="240">
                  <c:v>248.6916952</c:v>
                </c:pt>
                <c:pt idx="241">
                  <c:v>248.5049928</c:v>
                </c:pt>
                <c:pt idx="242">
                  <c:v>248.30318159999999</c:v>
                </c:pt>
                <c:pt idx="243">
                  <c:v>248.1015141</c:v>
                </c:pt>
                <c:pt idx="244">
                  <c:v>247.9088893</c:v>
                </c:pt>
                <c:pt idx="245">
                  <c:v>247.7115637</c:v>
                </c:pt>
                <c:pt idx="246">
                  <c:v>247.5945787</c:v>
                </c:pt>
                <c:pt idx="247">
                  <c:v>247.44797779999999</c:v>
                </c:pt>
                <c:pt idx="248">
                  <c:v>247.39003059999999</c:v>
                </c:pt>
                <c:pt idx="249">
                  <c:v>247.3583395</c:v>
                </c:pt>
                <c:pt idx="250">
                  <c:v>247.3608677</c:v>
                </c:pt>
                <c:pt idx="251">
                  <c:v>247.34699710000001</c:v>
                </c:pt>
                <c:pt idx="252">
                  <c:v>247.2663992</c:v>
                </c:pt>
                <c:pt idx="253">
                  <c:v>247.2029857</c:v>
                </c:pt>
                <c:pt idx="254">
                  <c:v>247.13975479999999</c:v>
                </c:pt>
                <c:pt idx="255">
                  <c:v>247.03124529999999</c:v>
                </c:pt>
                <c:pt idx="256">
                  <c:v>246.91474099999999</c:v>
                </c:pt>
                <c:pt idx="257">
                  <c:v>246.67492859999999</c:v>
                </c:pt>
                <c:pt idx="258">
                  <c:v>246.3948532</c:v>
                </c:pt>
                <c:pt idx="259">
                  <c:v>246.0884259</c:v>
                </c:pt>
                <c:pt idx="260">
                  <c:v>245.80019859999999</c:v>
                </c:pt>
                <c:pt idx="261">
                  <c:v>245.513811</c:v>
                </c:pt>
                <c:pt idx="262">
                  <c:v>245.26062690000001</c:v>
                </c:pt>
                <c:pt idx="263">
                  <c:v>245.01953459999999</c:v>
                </c:pt>
                <c:pt idx="264">
                  <c:v>244.73771300000001</c:v>
                </c:pt>
                <c:pt idx="265">
                  <c:v>244.35577610000001</c:v>
                </c:pt>
                <c:pt idx="266">
                  <c:v>243.98216160000001</c:v>
                </c:pt>
                <c:pt idx="267">
                  <c:v>243.6202887</c:v>
                </c:pt>
                <c:pt idx="268">
                  <c:v>243.31592190000001</c:v>
                </c:pt>
                <c:pt idx="269">
                  <c:v>243.0630438</c:v>
                </c:pt>
                <c:pt idx="270">
                  <c:v>242.7895192</c:v>
                </c:pt>
                <c:pt idx="271">
                  <c:v>242.47065520000001</c:v>
                </c:pt>
                <c:pt idx="272">
                  <c:v>242.1670623</c:v>
                </c:pt>
                <c:pt idx="273">
                  <c:v>241.85429139999999</c:v>
                </c:pt>
                <c:pt idx="274">
                  <c:v>241.52002899999999</c:v>
                </c:pt>
                <c:pt idx="275">
                  <c:v>241.21661889999999</c:v>
                </c:pt>
                <c:pt idx="276">
                  <c:v>241.030496</c:v>
                </c:pt>
                <c:pt idx="277">
                  <c:v>240.87790820000001</c:v>
                </c:pt>
                <c:pt idx="278">
                  <c:v>240.75257909999999</c:v>
                </c:pt>
                <c:pt idx="279">
                  <c:v>240.65048909999999</c:v>
                </c:pt>
                <c:pt idx="280">
                  <c:v>240.5092368</c:v>
                </c:pt>
                <c:pt idx="281">
                  <c:v>240.3692159</c:v>
                </c:pt>
                <c:pt idx="282">
                  <c:v>240.27861870000001</c:v>
                </c:pt>
                <c:pt idx="283">
                  <c:v>240.11492910000001</c:v>
                </c:pt>
                <c:pt idx="284">
                  <c:v>239.93469239999999</c:v>
                </c:pt>
                <c:pt idx="285">
                  <c:v>239.78433179999999</c:v>
                </c:pt>
                <c:pt idx="286">
                  <c:v>239.64323809999999</c:v>
                </c:pt>
                <c:pt idx="287">
                  <c:v>239.44844699999999</c:v>
                </c:pt>
                <c:pt idx="288">
                  <c:v>239.19363960000001</c:v>
                </c:pt>
                <c:pt idx="289">
                  <c:v>238.95894490000001</c:v>
                </c:pt>
                <c:pt idx="290">
                  <c:v>238.68645000000001</c:v>
                </c:pt>
                <c:pt idx="291">
                  <c:v>238.46137759999999</c:v>
                </c:pt>
                <c:pt idx="292">
                  <c:v>238.24096080000001</c:v>
                </c:pt>
                <c:pt idx="293">
                  <c:v>237.96903810000001</c:v>
                </c:pt>
                <c:pt idx="294">
                  <c:v>237.7334516</c:v>
                </c:pt>
                <c:pt idx="295">
                  <c:v>237.50843449999999</c:v>
                </c:pt>
                <c:pt idx="296">
                  <c:v>237.32271840000001</c:v>
                </c:pt>
                <c:pt idx="297">
                  <c:v>237.11764890000001</c:v>
                </c:pt>
                <c:pt idx="298">
                  <c:v>236.9244961</c:v>
                </c:pt>
                <c:pt idx="299">
                  <c:v>236.77926869999999</c:v>
                </c:pt>
                <c:pt idx="300">
                  <c:v>236.58017229999999</c:v>
                </c:pt>
                <c:pt idx="301">
                  <c:v>236.39699640000001</c:v>
                </c:pt>
                <c:pt idx="302">
                  <c:v>236.1572237</c:v>
                </c:pt>
                <c:pt idx="303">
                  <c:v>235.9091468</c:v>
                </c:pt>
                <c:pt idx="304">
                  <c:v>235.67180640000001</c:v>
                </c:pt>
                <c:pt idx="305">
                  <c:v>235.3736212</c:v>
                </c:pt>
                <c:pt idx="306">
                  <c:v>235.1320987</c:v>
                </c:pt>
                <c:pt idx="307">
                  <c:v>234.8387089</c:v>
                </c:pt>
                <c:pt idx="308">
                  <c:v>234.53804260000001</c:v>
                </c:pt>
                <c:pt idx="309">
                  <c:v>234.23056249999999</c:v>
                </c:pt>
                <c:pt idx="310">
                  <c:v>233.9195976</c:v>
                </c:pt>
                <c:pt idx="311">
                  <c:v>233.64469800000001</c:v>
                </c:pt>
                <c:pt idx="312">
                  <c:v>233.3359892</c:v>
                </c:pt>
                <c:pt idx="313">
                  <c:v>233.0738484</c:v>
                </c:pt>
                <c:pt idx="314">
                  <c:v>232.84004189999999</c:v>
                </c:pt>
                <c:pt idx="315">
                  <c:v>232.6076726</c:v>
                </c:pt>
                <c:pt idx="316">
                  <c:v>232.44635099999999</c:v>
                </c:pt>
                <c:pt idx="317">
                  <c:v>232.23946900000001</c:v>
                </c:pt>
                <c:pt idx="318">
                  <c:v>232.08357910000001</c:v>
                </c:pt>
                <c:pt idx="319">
                  <c:v>231.9735254</c:v>
                </c:pt>
                <c:pt idx="320">
                  <c:v>231.81648809999999</c:v>
                </c:pt>
                <c:pt idx="321">
                  <c:v>231.6172163</c:v>
                </c:pt>
                <c:pt idx="322">
                  <c:v>231.39529189999999</c:v>
                </c:pt>
                <c:pt idx="323">
                  <c:v>231.30424540000001</c:v>
                </c:pt>
                <c:pt idx="324">
                  <c:v>231.19911629999999</c:v>
                </c:pt>
                <c:pt idx="325">
                  <c:v>231.07545579999999</c:v>
                </c:pt>
                <c:pt idx="326">
                  <c:v>230.94627639999999</c:v>
                </c:pt>
                <c:pt idx="327">
                  <c:v>230.77267079999999</c:v>
                </c:pt>
                <c:pt idx="328">
                  <c:v>230.64296210000001</c:v>
                </c:pt>
                <c:pt idx="329">
                  <c:v>230.52290859999999</c:v>
                </c:pt>
                <c:pt idx="330">
                  <c:v>230.4060642</c:v>
                </c:pt>
                <c:pt idx="331">
                  <c:v>230.35856430000001</c:v>
                </c:pt>
                <c:pt idx="332">
                  <c:v>230.35629489999999</c:v>
                </c:pt>
                <c:pt idx="333">
                  <c:v>230.38003710000001</c:v>
                </c:pt>
                <c:pt idx="334">
                  <c:v>230.39254170000001</c:v>
                </c:pt>
                <c:pt idx="335">
                  <c:v>230.43019129999999</c:v>
                </c:pt>
                <c:pt idx="336">
                  <c:v>230.44490250000001</c:v>
                </c:pt>
                <c:pt idx="337">
                  <c:v>230.48432159999999</c:v>
                </c:pt>
                <c:pt idx="338">
                  <c:v>230.5095421</c:v>
                </c:pt>
                <c:pt idx="339">
                  <c:v>230.51539349999999</c:v>
                </c:pt>
                <c:pt idx="340">
                  <c:v>230.42221789999999</c:v>
                </c:pt>
                <c:pt idx="341">
                  <c:v>230.31901690000001</c:v>
                </c:pt>
                <c:pt idx="342">
                  <c:v>230.17452249999999</c:v>
                </c:pt>
                <c:pt idx="343">
                  <c:v>230.03446109999999</c:v>
                </c:pt>
                <c:pt idx="344">
                  <c:v>229.87672019999999</c:v>
                </c:pt>
                <c:pt idx="345">
                  <c:v>229.66659630000001</c:v>
                </c:pt>
                <c:pt idx="346">
                  <c:v>229.4588808</c:v>
                </c:pt>
                <c:pt idx="347">
                  <c:v>229.34545170000001</c:v>
                </c:pt>
                <c:pt idx="348">
                  <c:v>229.133343</c:v>
                </c:pt>
                <c:pt idx="349">
                  <c:v>229.03378670000001</c:v>
                </c:pt>
                <c:pt idx="350">
                  <c:v>228.89552119999999</c:v>
                </c:pt>
                <c:pt idx="351">
                  <c:v>228.88455669999999</c:v>
                </c:pt>
                <c:pt idx="352">
                  <c:v>228.87022089999999</c:v>
                </c:pt>
                <c:pt idx="353">
                  <c:v>228.87313599999999</c:v>
                </c:pt>
                <c:pt idx="354">
                  <c:v>228.8696521</c:v>
                </c:pt>
                <c:pt idx="355">
                  <c:v>228.813278</c:v>
                </c:pt>
                <c:pt idx="356">
                  <c:v>228.7184307</c:v>
                </c:pt>
                <c:pt idx="357">
                  <c:v>228.56478419999999</c:v>
                </c:pt>
                <c:pt idx="358">
                  <c:v>228.36264059999999</c:v>
                </c:pt>
                <c:pt idx="359">
                  <c:v>228.26723179999999</c:v>
                </c:pt>
                <c:pt idx="360">
                  <c:v>228.06278130000001</c:v>
                </c:pt>
                <c:pt idx="361">
                  <c:v>227.8255412</c:v>
                </c:pt>
                <c:pt idx="362">
                  <c:v>227.57145689999999</c:v>
                </c:pt>
                <c:pt idx="363">
                  <c:v>227.3000462</c:v>
                </c:pt>
                <c:pt idx="364">
                  <c:v>227.0659928</c:v>
                </c:pt>
                <c:pt idx="365">
                  <c:v>226.83873370000001</c:v>
                </c:pt>
                <c:pt idx="366">
                  <c:v>226.68132940000001</c:v>
                </c:pt>
                <c:pt idx="367">
                  <c:v>226.5844458</c:v>
                </c:pt>
                <c:pt idx="368">
                  <c:v>226.51402730000001</c:v>
                </c:pt>
                <c:pt idx="369">
                  <c:v>226.4437136</c:v>
                </c:pt>
                <c:pt idx="370">
                  <c:v>226.34929360000001</c:v>
                </c:pt>
                <c:pt idx="371">
                  <c:v>226.3360227</c:v>
                </c:pt>
                <c:pt idx="372">
                  <c:v>226.37255010000001</c:v>
                </c:pt>
                <c:pt idx="373">
                  <c:v>226.33379529999999</c:v>
                </c:pt>
                <c:pt idx="374">
                  <c:v>226.32090640000001</c:v>
                </c:pt>
                <c:pt idx="375">
                  <c:v>226.28730039999999</c:v>
                </c:pt>
                <c:pt idx="376">
                  <c:v>226.25860030000001</c:v>
                </c:pt>
                <c:pt idx="377">
                  <c:v>226.2474919</c:v>
                </c:pt>
                <c:pt idx="378">
                  <c:v>226.1233129</c:v>
                </c:pt>
                <c:pt idx="379">
                  <c:v>225.94634360000001</c:v>
                </c:pt>
                <c:pt idx="380">
                  <c:v>225.8162476</c:v>
                </c:pt>
                <c:pt idx="381">
                  <c:v>225.72430199999999</c:v>
                </c:pt>
                <c:pt idx="382">
                  <c:v>225.54046070000001</c:v>
                </c:pt>
                <c:pt idx="383">
                  <c:v>225.35305919999999</c:v>
                </c:pt>
                <c:pt idx="384">
                  <c:v>225.21870580000001</c:v>
                </c:pt>
                <c:pt idx="385">
                  <c:v>225.08437900000001</c:v>
                </c:pt>
                <c:pt idx="386">
                  <c:v>224.956051</c:v>
                </c:pt>
                <c:pt idx="387">
                  <c:v>224.79048969999999</c:v>
                </c:pt>
                <c:pt idx="388">
                  <c:v>224.61007810000001</c:v>
                </c:pt>
                <c:pt idx="389">
                  <c:v>224.50349009999999</c:v>
                </c:pt>
                <c:pt idx="390">
                  <c:v>224.42376859999999</c:v>
                </c:pt>
                <c:pt idx="391">
                  <c:v>224.29590540000001</c:v>
                </c:pt>
                <c:pt idx="392">
                  <c:v>224.1318665</c:v>
                </c:pt>
                <c:pt idx="393">
                  <c:v>224.01273090000001</c:v>
                </c:pt>
                <c:pt idx="394">
                  <c:v>223.88358700000001</c:v>
                </c:pt>
                <c:pt idx="395">
                  <c:v>223.71956449999999</c:v>
                </c:pt>
                <c:pt idx="396">
                  <c:v>223.50371939999999</c:v>
                </c:pt>
                <c:pt idx="397">
                  <c:v>223.25878539999999</c:v>
                </c:pt>
                <c:pt idx="398">
                  <c:v>223.02104</c:v>
                </c:pt>
                <c:pt idx="399">
                  <c:v>222.70798149999999</c:v>
                </c:pt>
                <c:pt idx="400">
                  <c:v>222.42010049999999</c:v>
                </c:pt>
                <c:pt idx="401">
                  <c:v>222.19282430000001</c:v>
                </c:pt>
                <c:pt idx="402">
                  <c:v>221.97344459999999</c:v>
                </c:pt>
                <c:pt idx="403">
                  <c:v>221.76759799999999</c:v>
                </c:pt>
                <c:pt idx="404">
                  <c:v>221.58590169999999</c:v>
                </c:pt>
                <c:pt idx="405">
                  <c:v>221.4453546</c:v>
                </c:pt>
                <c:pt idx="406">
                  <c:v>221.29042820000001</c:v>
                </c:pt>
                <c:pt idx="407">
                  <c:v>221.18611229999999</c:v>
                </c:pt>
                <c:pt idx="408">
                  <c:v>221.09835649999999</c:v>
                </c:pt>
                <c:pt idx="409">
                  <c:v>220.96918640000001</c:v>
                </c:pt>
                <c:pt idx="410">
                  <c:v>220.87384030000001</c:v>
                </c:pt>
                <c:pt idx="411">
                  <c:v>220.73994500000001</c:v>
                </c:pt>
                <c:pt idx="412">
                  <c:v>220.51159749999999</c:v>
                </c:pt>
                <c:pt idx="413">
                  <c:v>220.21776919999999</c:v>
                </c:pt>
                <c:pt idx="414">
                  <c:v>219.9121399</c:v>
                </c:pt>
                <c:pt idx="415">
                  <c:v>219.63990129999999</c:v>
                </c:pt>
                <c:pt idx="416">
                  <c:v>219.354848</c:v>
                </c:pt>
                <c:pt idx="417">
                  <c:v>219.08767570000001</c:v>
                </c:pt>
                <c:pt idx="418">
                  <c:v>218.84083630000001</c:v>
                </c:pt>
                <c:pt idx="419">
                  <c:v>218.6425729</c:v>
                </c:pt>
                <c:pt idx="420">
                  <c:v>218.41646919999999</c:v>
                </c:pt>
                <c:pt idx="421">
                  <c:v>218.21186410000001</c:v>
                </c:pt>
                <c:pt idx="422">
                  <c:v>217.95977189999999</c:v>
                </c:pt>
                <c:pt idx="423">
                  <c:v>217.74120719999999</c:v>
                </c:pt>
                <c:pt idx="424">
                  <c:v>217.61477970000001</c:v>
                </c:pt>
                <c:pt idx="425">
                  <c:v>217.44891000000001</c:v>
                </c:pt>
                <c:pt idx="426">
                  <c:v>217.15939119999999</c:v>
                </c:pt>
                <c:pt idx="427">
                  <c:v>216.8456645</c:v>
                </c:pt>
                <c:pt idx="428">
                  <c:v>216.4487742</c:v>
                </c:pt>
                <c:pt idx="429">
                  <c:v>216.06590879999999</c:v>
                </c:pt>
                <c:pt idx="430">
                  <c:v>215.5798796</c:v>
                </c:pt>
                <c:pt idx="431">
                  <c:v>215.25311149999999</c:v>
                </c:pt>
                <c:pt idx="432">
                  <c:v>214.89686699999999</c:v>
                </c:pt>
                <c:pt idx="433">
                  <c:v>214.5785616</c:v>
                </c:pt>
                <c:pt idx="434">
                  <c:v>214.28933319999999</c:v>
                </c:pt>
                <c:pt idx="435">
                  <c:v>214.01718059999999</c:v>
                </c:pt>
                <c:pt idx="436">
                  <c:v>213.82261260000001</c:v>
                </c:pt>
                <c:pt idx="437">
                  <c:v>213.67735640000001</c:v>
                </c:pt>
                <c:pt idx="438">
                  <c:v>213.615894</c:v>
                </c:pt>
                <c:pt idx="439">
                  <c:v>213.64264510000001</c:v>
                </c:pt>
                <c:pt idx="440">
                  <c:v>213.58355890000001</c:v>
                </c:pt>
                <c:pt idx="441">
                  <c:v>213.53094350000001</c:v>
                </c:pt>
                <c:pt idx="442">
                  <c:v>213.342243</c:v>
                </c:pt>
                <c:pt idx="443">
                  <c:v>213.2138329</c:v>
                </c:pt>
                <c:pt idx="444">
                  <c:v>213.13197600000001</c:v>
                </c:pt>
                <c:pt idx="445">
                  <c:v>213.11666840000001</c:v>
                </c:pt>
                <c:pt idx="446">
                  <c:v>213.03219240000001</c:v>
                </c:pt>
                <c:pt idx="447">
                  <c:v>212.9273226</c:v>
                </c:pt>
                <c:pt idx="448">
                  <c:v>212.84155849999999</c:v>
                </c:pt>
                <c:pt idx="449">
                  <c:v>212.7084657</c:v>
                </c:pt>
                <c:pt idx="450">
                  <c:v>212.58822259999999</c:v>
                </c:pt>
                <c:pt idx="451">
                  <c:v>212.45743849999999</c:v>
                </c:pt>
                <c:pt idx="452">
                  <c:v>212.3294411</c:v>
                </c:pt>
                <c:pt idx="453">
                  <c:v>212.27645770000001</c:v>
                </c:pt>
                <c:pt idx="454">
                  <c:v>212.14227260000001</c:v>
                </c:pt>
                <c:pt idx="455">
                  <c:v>212.02038390000001</c:v>
                </c:pt>
                <c:pt idx="456">
                  <c:v>211.80064920000001</c:v>
                </c:pt>
                <c:pt idx="457">
                  <c:v>211.56316559999999</c:v>
                </c:pt>
                <c:pt idx="458">
                  <c:v>211.35041899999999</c:v>
                </c:pt>
                <c:pt idx="459">
                  <c:v>211.1776721</c:v>
                </c:pt>
                <c:pt idx="460">
                  <c:v>210.9981421</c:v>
                </c:pt>
                <c:pt idx="461">
                  <c:v>210.75890390000001</c:v>
                </c:pt>
                <c:pt idx="462">
                  <c:v>210.61037680000001</c:v>
                </c:pt>
                <c:pt idx="463">
                  <c:v>210.583517</c:v>
                </c:pt>
                <c:pt idx="464">
                  <c:v>210.48094800000001</c:v>
                </c:pt>
                <c:pt idx="465">
                  <c:v>210.37947679999999</c:v>
                </c:pt>
                <c:pt idx="466">
                  <c:v>210.25366030000001</c:v>
                </c:pt>
                <c:pt idx="467">
                  <c:v>210.2976429</c:v>
                </c:pt>
                <c:pt idx="468">
                  <c:v>210.31469390000001</c:v>
                </c:pt>
                <c:pt idx="469">
                  <c:v>210.35683220000001</c:v>
                </c:pt>
                <c:pt idx="470">
                  <c:v>210.4598326</c:v>
                </c:pt>
                <c:pt idx="471">
                  <c:v>210.52692149999999</c:v>
                </c:pt>
                <c:pt idx="472">
                  <c:v>210.63798130000001</c:v>
                </c:pt>
                <c:pt idx="473">
                  <c:v>210.69825119999999</c:v>
                </c:pt>
                <c:pt idx="474">
                  <c:v>210.7371488</c:v>
                </c:pt>
                <c:pt idx="475">
                  <c:v>210.82781790000001</c:v>
                </c:pt>
                <c:pt idx="476">
                  <c:v>210.9760095</c:v>
                </c:pt>
                <c:pt idx="477">
                  <c:v>211.1282022</c:v>
                </c:pt>
                <c:pt idx="478">
                  <c:v>211.10781499999999</c:v>
                </c:pt>
                <c:pt idx="479">
                  <c:v>211.17008809999999</c:v>
                </c:pt>
                <c:pt idx="480">
                  <c:v>211.21019559999999</c:v>
                </c:pt>
                <c:pt idx="481">
                  <c:v>211.07989939999999</c:v>
                </c:pt>
                <c:pt idx="482">
                  <c:v>210.9238569</c:v>
                </c:pt>
                <c:pt idx="483">
                  <c:v>210.81096640000001</c:v>
                </c:pt>
                <c:pt idx="484">
                  <c:v>210.63050720000001</c:v>
                </c:pt>
                <c:pt idx="485">
                  <c:v>210.4854733</c:v>
                </c:pt>
                <c:pt idx="486">
                  <c:v>210.36728529999999</c:v>
                </c:pt>
                <c:pt idx="487">
                  <c:v>210.31112340000001</c:v>
                </c:pt>
                <c:pt idx="488">
                  <c:v>210.30575730000001</c:v>
                </c:pt>
                <c:pt idx="489">
                  <c:v>210.32572999999999</c:v>
                </c:pt>
                <c:pt idx="490">
                  <c:v>210.30809830000001</c:v>
                </c:pt>
                <c:pt idx="491">
                  <c:v>210.13850969999999</c:v>
                </c:pt>
                <c:pt idx="492">
                  <c:v>210.0599594</c:v>
                </c:pt>
                <c:pt idx="493">
                  <c:v>210.0986599</c:v>
                </c:pt>
                <c:pt idx="494">
                  <c:v>210.10931220000001</c:v>
                </c:pt>
                <c:pt idx="495">
                  <c:v>210.2065911</c:v>
                </c:pt>
                <c:pt idx="496">
                  <c:v>210.1846975</c:v>
                </c:pt>
                <c:pt idx="497">
                  <c:v>210.1767749</c:v>
                </c:pt>
                <c:pt idx="498">
                  <c:v>210.09293629999999</c:v>
                </c:pt>
                <c:pt idx="499">
                  <c:v>209.9773855</c:v>
                </c:pt>
                <c:pt idx="500">
                  <c:v>209.8822265</c:v>
                </c:pt>
                <c:pt idx="501">
                  <c:v>209.70332719999999</c:v>
                </c:pt>
                <c:pt idx="502">
                  <c:v>209.5800576</c:v>
                </c:pt>
                <c:pt idx="503">
                  <c:v>209.41465009999999</c:v>
                </c:pt>
                <c:pt idx="504">
                  <c:v>209.26446519999999</c:v>
                </c:pt>
                <c:pt idx="505">
                  <c:v>209.1037335</c:v>
                </c:pt>
                <c:pt idx="506">
                  <c:v>208.95499910000001</c:v>
                </c:pt>
                <c:pt idx="507">
                  <c:v>208.87441580000001</c:v>
                </c:pt>
                <c:pt idx="508">
                  <c:v>208.85834199999999</c:v>
                </c:pt>
                <c:pt idx="509">
                  <c:v>208.87541770000001</c:v>
                </c:pt>
                <c:pt idx="510">
                  <c:v>208.86151849999999</c:v>
                </c:pt>
                <c:pt idx="511">
                  <c:v>208.8635917</c:v>
                </c:pt>
                <c:pt idx="512">
                  <c:v>208.95070430000001</c:v>
                </c:pt>
                <c:pt idx="513">
                  <c:v>209.0405073</c:v>
                </c:pt>
                <c:pt idx="514">
                  <c:v>209.28263569999999</c:v>
                </c:pt>
                <c:pt idx="515">
                  <c:v>209.38655800000001</c:v>
                </c:pt>
                <c:pt idx="516">
                  <c:v>209.49872830000001</c:v>
                </c:pt>
                <c:pt idx="517">
                  <c:v>209.69855699999999</c:v>
                </c:pt>
                <c:pt idx="518">
                  <c:v>209.85924600000001</c:v>
                </c:pt>
                <c:pt idx="519">
                  <c:v>209.97938529999999</c:v>
                </c:pt>
                <c:pt idx="520">
                  <c:v>210.1556142</c:v>
                </c:pt>
                <c:pt idx="521">
                  <c:v>210.37508410000001</c:v>
                </c:pt>
                <c:pt idx="522">
                  <c:v>210.5752774</c:v>
                </c:pt>
                <c:pt idx="523">
                  <c:v>210.81680900000001</c:v>
                </c:pt>
                <c:pt idx="524">
                  <c:v>211.2011832</c:v>
                </c:pt>
                <c:pt idx="525">
                  <c:v>211.53604139999999</c:v>
                </c:pt>
                <c:pt idx="526">
                  <c:v>211.95843780000001</c:v>
                </c:pt>
                <c:pt idx="527">
                  <c:v>212.4371769</c:v>
                </c:pt>
                <c:pt idx="528">
                  <c:v>212.76824780000001</c:v>
                </c:pt>
                <c:pt idx="529">
                  <c:v>213.21282239999999</c:v>
                </c:pt>
                <c:pt idx="530">
                  <c:v>213.45966429999999</c:v>
                </c:pt>
                <c:pt idx="531">
                  <c:v>213.65829890000001</c:v>
                </c:pt>
                <c:pt idx="532">
                  <c:v>213.9128651</c:v>
                </c:pt>
                <c:pt idx="533">
                  <c:v>214.27094</c:v>
                </c:pt>
                <c:pt idx="534">
                  <c:v>214.6100098</c:v>
                </c:pt>
                <c:pt idx="535">
                  <c:v>214.89980170000001</c:v>
                </c:pt>
                <c:pt idx="536">
                  <c:v>215.05619369999999</c:v>
                </c:pt>
                <c:pt idx="537">
                  <c:v>215.10406499999999</c:v>
                </c:pt>
                <c:pt idx="538">
                  <c:v>215.06243230000001</c:v>
                </c:pt>
                <c:pt idx="539">
                  <c:v>214.9801219</c:v>
                </c:pt>
                <c:pt idx="540">
                  <c:v>214.8563743</c:v>
                </c:pt>
                <c:pt idx="541">
                  <c:v>214.90255629999999</c:v>
                </c:pt>
                <c:pt idx="542">
                  <c:v>215.09132260000001</c:v>
                </c:pt>
                <c:pt idx="543">
                  <c:v>215.15095249999999</c:v>
                </c:pt>
                <c:pt idx="544">
                  <c:v>215.1659832</c:v>
                </c:pt>
                <c:pt idx="545">
                  <c:v>215.1231774</c:v>
                </c:pt>
                <c:pt idx="546">
                  <c:v>215.02135709999999</c:v>
                </c:pt>
                <c:pt idx="547">
                  <c:v>214.9872057</c:v>
                </c:pt>
                <c:pt idx="548">
                  <c:v>215.0892581</c:v>
                </c:pt>
                <c:pt idx="549">
                  <c:v>215.22187959999999</c:v>
                </c:pt>
                <c:pt idx="550">
                  <c:v>215.4050771</c:v>
                </c:pt>
                <c:pt idx="551">
                  <c:v>215.56741980000001</c:v>
                </c:pt>
                <c:pt idx="552">
                  <c:v>215.7773148</c:v>
                </c:pt>
                <c:pt idx="553">
                  <c:v>215.81839489999999</c:v>
                </c:pt>
                <c:pt idx="554">
                  <c:v>215.91740490000001</c:v>
                </c:pt>
                <c:pt idx="555">
                  <c:v>216.00184609999999</c:v>
                </c:pt>
                <c:pt idx="556">
                  <c:v>216.12457470000001</c:v>
                </c:pt>
                <c:pt idx="557">
                  <c:v>216.2822195</c:v>
                </c:pt>
                <c:pt idx="558">
                  <c:v>216.52469540000001</c:v>
                </c:pt>
                <c:pt idx="559">
                  <c:v>216.67522220000001</c:v>
                </c:pt>
                <c:pt idx="560">
                  <c:v>216.7415853</c:v>
                </c:pt>
                <c:pt idx="561">
                  <c:v>216.95947459999999</c:v>
                </c:pt>
                <c:pt idx="562">
                  <c:v>217.0529142</c:v>
                </c:pt>
                <c:pt idx="563">
                  <c:v>217.07181009999999</c:v>
                </c:pt>
                <c:pt idx="564">
                  <c:v>217.04688250000001</c:v>
                </c:pt>
                <c:pt idx="565">
                  <c:v>216.95856230000001</c:v>
                </c:pt>
                <c:pt idx="566">
                  <c:v>216.86592329999999</c:v>
                </c:pt>
                <c:pt idx="567">
                  <c:v>216.863811</c:v>
                </c:pt>
                <c:pt idx="568">
                  <c:v>216.92349899999999</c:v>
                </c:pt>
                <c:pt idx="569">
                  <c:v>216.8064866</c:v>
                </c:pt>
                <c:pt idx="570">
                  <c:v>216.720629</c:v>
                </c:pt>
                <c:pt idx="571">
                  <c:v>216.71709430000001</c:v>
                </c:pt>
                <c:pt idx="572">
                  <c:v>216.57563579999999</c:v>
                </c:pt>
                <c:pt idx="573">
                  <c:v>216.3901132</c:v>
                </c:pt>
                <c:pt idx="574">
                  <c:v>216.2767407</c:v>
                </c:pt>
                <c:pt idx="575">
                  <c:v>216.1402946</c:v>
                </c:pt>
                <c:pt idx="576">
                  <c:v>216.04619170000001</c:v>
                </c:pt>
                <c:pt idx="577">
                  <c:v>215.69803060000001</c:v>
                </c:pt>
                <c:pt idx="578">
                  <c:v>215.0974305</c:v>
                </c:pt>
                <c:pt idx="579">
                  <c:v>214.4346554</c:v>
                </c:pt>
                <c:pt idx="580">
                  <c:v>213.7808957</c:v>
                </c:pt>
                <c:pt idx="581">
                  <c:v>213.04813680000001</c:v>
                </c:pt>
                <c:pt idx="582">
                  <c:v>212.41152339999999</c:v>
                </c:pt>
                <c:pt idx="583">
                  <c:v>211.7557707</c:v>
                </c:pt>
                <c:pt idx="584">
                  <c:v>211.2128194</c:v>
                </c:pt>
                <c:pt idx="585">
                  <c:v>210.73897120000001</c:v>
                </c:pt>
                <c:pt idx="586">
                  <c:v>210.42274509999999</c:v>
                </c:pt>
                <c:pt idx="587">
                  <c:v>210.0607363</c:v>
                </c:pt>
                <c:pt idx="588">
                  <c:v>209.8201765</c:v>
                </c:pt>
                <c:pt idx="589">
                  <c:v>209.70527139999999</c:v>
                </c:pt>
                <c:pt idx="590">
                  <c:v>209.55739650000001</c:v>
                </c:pt>
                <c:pt idx="591">
                  <c:v>209.5088097</c:v>
                </c:pt>
                <c:pt idx="592">
                  <c:v>209.5926221</c:v>
                </c:pt>
                <c:pt idx="593">
                  <c:v>209.56878839999999</c:v>
                </c:pt>
                <c:pt idx="594">
                  <c:v>209.57854739999999</c:v>
                </c:pt>
                <c:pt idx="595">
                  <c:v>209.67626559999999</c:v>
                </c:pt>
                <c:pt idx="596">
                  <c:v>209.6905428</c:v>
                </c:pt>
                <c:pt idx="597">
                  <c:v>209.550984</c:v>
                </c:pt>
                <c:pt idx="598">
                  <c:v>209.44380279999999</c:v>
                </c:pt>
                <c:pt idx="599">
                  <c:v>209.39935349999999</c:v>
                </c:pt>
                <c:pt idx="600">
                  <c:v>209.35383859999999</c:v>
                </c:pt>
                <c:pt idx="601">
                  <c:v>209.21176879999999</c:v>
                </c:pt>
                <c:pt idx="602">
                  <c:v>208.99517829999999</c:v>
                </c:pt>
                <c:pt idx="603">
                  <c:v>208.74694349999999</c:v>
                </c:pt>
                <c:pt idx="604">
                  <c:v>208.54553809999999</c:v>
                </c:pt>
                <c:pt idx="605">
                  <c:v>208.38215339999999</c:v>
                </c:pt>
                <c:pt idx="606">
                  <c:v>208.0506168</c:v>
                </c:pt>
                <c:pt idx="607">
                  <c:v>207.72830450000001</c:v>
                </c:pt>
                <c:pt idx="608">
                  <c:v>207.63423280000001</c:v>
                </c:pt>
                <c:pt idx="609">
                  <c:v>207.60611750000001</c:v>
                </c:pt>
                <c:pt idx="610">
                  <c:v>207.59821120000001</c:v>
                </c:pt>
                <c:pt idx="611">
                  <c:v>207.71133019999999</c:v>
                </c:pt>
                <c:pt idx="612">
                  <c:v>207.97085329999999</c:v>
                </c:pt>
                <c:pt idx="613">
                  <c:v>208.2279221</c:v>
                </c:pt>
                <c:pt idx="614">
                  <c:v>208.34074029999999</c:v>
                </c:pt>
                <c:pt idx="615">
                  <c:v>208.4611927</c:v>
                </c:pt>
                <c:pt idx="616">
                  <c:v>208.69103770000001</c:v>
                </c:pt>
                <c:pt idx="617">
                  <c:v>208.99881260000001</c:v>
                </c:pt>
                <c:pt idx="618">
                  <c:v>209.24237930000001</c:v>
                </c:pt>
                <c:pt idx="619">
                  <c:v>209.40170800000001</c:v>
                </c:pt>
                <c:pt idx="620">
                  <c:v>209.3664493</c:v>
                </c:pt>
                <c:pt idx="621">
                  <c:v>209.27205459999999</c:v>
                </c:pt>
                <c:pt idx="622">
                  <c:v>209.15020910000001</c:v>
                </c:pt>
                <c:pt idx="623">
                  <c:v>209.03653259999999</c:v>
                </c:pt>
                <c:pt idx="624">
                  <c:v>208.95088730000001</c:v>
                </c:pt>
                <c:pt idx="625">
                  <c:v>209.05366430000001</c:v>
                </c:pt>
                <c:pt idx="626">
                  <c:v>209.13681410000001</c:v>
                </c:pt>
                <c:pt idx="627">
                  <c:v>209.01066599999999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75072"/>
        <c:axId val="97876992"/>
      </c:scatterChart>
      <c:valAx>
        <c:axId val="97875072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7876992"/>
        <c:crosses val="autoZero"/>
        <c:crossBetween val="midCat"/>
        <c:majorUnit val="10"/>
        <c:minorUnit val="5"/>
      </c:valAx>
      <c:valAx>
        <c:axId val="9787699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78750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569984126984127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  <a:p>
            <a:pPr>
              <a:defRPr sz="900"/>
            </a:pPr>
            <a:r>
              <a:rPr lang="en-US" sz="900">
                <a:solidFill>
                  <a:srgbClr val="C00000"/>
                </a:solidFill>
              </a:rPr>
              <a:t>Eq. (A47)</a:t>
            </a:r>
            <a:endParaRPr lang="ru-RU" sz="900">
              <a:solidFill>
                <a:srgbClr val="C00000"/>
              </a:solidFill>
            </a:endParaRPr>
          </a:p>
        </c:rich>
      </c:tx>
      <c:layout>
        <c:manualLayout>
          <c:xMode val="edge"/>
          <c:yMode val="edge"/>
          <c:x val="0.29586111111111113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2.1526703152780384</c:v>
                </c:pt>
                <c:pt idx="1">
                  <c:v>1.5607057053543754</c:v>
                </c:pt>
                <c:pt idx="2">
                  <c:v>1.3100304187031695</c:v>
                </c:pt>
                <c:pt idx="3">
                  <c:v>1.1863862996437897</c:v>
                </c:pt>
                <c:pt idx="4">
                  <c:v>1.0963610976623488</c:v>
                </c:pt>
                <c:pt idx="5">
                  <c:v>1.1004893080638283</c:v>
                </c:pt>
                <c:pt idx="6">
                  <c:v>1.0527085306853703</c:v>
                </c:pt>
                <c:pt idx="7">
                  <c:v>1.0899625776601116</c:v>
                </c:pt>
                <c:pt idx="8">
                  <c:v>0.84041953557622839</c:v>
                </c:pt>
                <c:pt idx="9">
                  <c:v>0.85592179898590182</c:v>
                </c:pt>
                <c:pt idx="10">
                  <c:v>0.86980342472248751</c:v>
                </c:pt>
                <c:pt idx="11">
                  <c:v>0.86763138867814549</c:v>
                </c:pt>
                <c:pt idx="12">
                  <c:v>0.89435343420062974</c:v>
                </c:pt>
                <c:pt idx="13">
                  <c:v>0.93054242055703751</c:v>
                </c:pt>
                <c:pt idx="14">
                  <c:v>0.9020825276800194</c:v>
                </c:pt>
                <c:pt idx="15">
                  <c:v>0.91065640203020393</c:v>
                </c:pt>
                <c:pt idx="16">
                  <c:v>0.93206720637204521</c:v>
                </c:pt>
                <c:pt idx="17">
                  <c:v>0.92753494868883524</c:v>
                </c:pt>
                <c:pt idx="18">
                  <c:v>0.7918108195112723</c:v>
                </c:pt>
                <c:pt idx="19">
                  <c:v>0.77528849581623827</c:v>
                </c:pt>
                <c:pt idx="20">
                  <c:v>0.78342456841058683</c:v>
                </c:pt>
                <c:pt idx="21">
                  <c:v>0.78643563285101648</c:v>
                </c:pt>
                <c:pt idx="22">
                  <c:v>0.78810073634489664</c:v>
                </c:pt>
                <c:pt idx="23">
                  <c:v>0.79685500630701944</c:v>
                </c:pt>
                <c:pt idx="24">
                  <c:v>0.7899996160902315</c:v>
                </c:pt>
                <c:pt idx="25">
                  <c:v>0.80698795265676293</c:v>
                </c:pt>
                <c:pt idx="26">
                  <c:v>0.82615476231647389</c:v>
                </c:pt>
                <c:pt idx="27">
                  <c:v>0.82509689102748718</c:v>
                </c:pt>
                <c:pt idx="28">
                  <c:v>0.73784879076224175</c:v>
                </c:pt>
                <c:pt idx="29">
                  <c:v>0.72889024284630033</c:v>
                </c:pt>
                <c:pt idx="30">
                  <c:v>0.71989069727714239</c:v>
                </c:pt>
                <c:pt idx="31">
                  <c:v>0.71215920062821214</c:v>
                </c:pt>
                <c:pt idx="32">
                  <c:v>0.70176599818947538</c:v>
                </c:pt>
                <c:pt idx="33">
                  <c:v>0.67644244440144008</c:v>
                </c:pt>
                <c:pt idx="34">
                  <c:v>0.65777133562070378</c:v>
                </c:pt>
                <c:pt idx="35">
                  <c:v>0.64833013917982263</c:v>
                </c:pt>
                <c:pt idx="36">
                  <c:v>0.62841922655820626</c:v>
                </c:pt>
                <c:pt idx="37">
                  <c:v>0.61003841936303826</c:v>
                </c:pt>
                <c:pt idx="38">
                  <c:v>0.5303518099123522</c:v>
                </c:pt>
                <c:pt idx="39">
                  <c:v>0.5114241048024365</c:v>
                </c:pt>
                <c:pt idx="40">
                  <c:v>0.49299345511801657</c:v>
                </c:pt>
                <c:pt idx="41">
                  <c:v>0.4651618258540462</c:v>
                </c:pt>
                <c:pt idx="42">
                  <c:v>0.44772830324862761</c:v>
                </c:pt>
                <c:pt idx="43">
                  <c:v>0.42839097276314297</c:v>
                </c:pt>
                <c:pt idx="44">
                  <c:v>0.40779694734951866</c:v>
                </c:pt>
                <c:pt idx="45">
                  <c:v>0.39176377111083616</c:v>
                </c:pt>
                <c:pt idx="46">
                  <c:v>0.37203171230305426</c:v>
                </c:pt>
                <c:pt idx="47">
                  <c:v>0.35376662167663248</c:v>
                </c:pt>
                <c:pt idx="48">
                  <c:v>0.30724013638013692</c:v>
                </c:pt>
                <c:pt idx="49">
                  <c:v>0.29138471693382156</c:v>
                </c:pt>
                <c:pt idx="50">
                  <c:v>0.27888219260129199</c:v>
                </c:pt>
                <c:pt idx="51">
                  <c:v>0.26681120027285715</c:v>
                </c:pt>
                <c:pt idx="52">
                  <c:v>0.25576639648028887</c:v>
                </c:pt>
                <c:pt idx="53">
                  <c:v>0.24669824898635057</c:v>
                </c:pt>
                <c:pt idx="54">
                  <c:v>0.23625337099465782</c:v>
                </c:pt>
                <c:pt idx="55">
                  <c:v>0.22750612068134082</c:v>
                </c:pt>
                <c:pt idx="56">
                  <c:v>0.21856771569452529</c:v>
                </c:pt>
                <c:pt idx="57">
                  <c:v>0.21043492156231047</c:v>
                </c:pt>
                <c:pt idx="58">
                  <c:v>0.18989137406777695</c:v>
                </c:pt>
                <c:pt idx="59">
                  <c:v>0.18373220901271714</c:v>
                </c:pt>
                <c:pt idx="60">
                  <c:v>0.17716913045374985</c:v>
                </c:pt>
                <c:pt idx="61">
                  <c:v>0.17129981105560588</c:v>
                </c:pt>
                <c:pt idx="62">
                  <c:v>0.16628380682153307</c:v>
                </c:pt>
                <c:pt idx="63">
                  <c:v>0.16197110610180146</c:v>
                </c:pt>
                <c:pt idx="64">
                  <c:v>0.15773108703656297</c:v>
                </c:pt>
                <c:pt idx="65">
                  <c:v>0.15364548532893893</c:v>
                </c:pt>
                <c:pt idx="66">
                  <c:v>0.15010603231486286</c:v>
                </c:pt>
                <c:pt idx="67">
                  <c:v>0.14686599222793803</c:v>
                </c:pt>
                <c:pt idx="68">
                  <c:v>0.13572012179466825</c:v>
                </c:pt>
                <c:pt idx="69">
                  <c:v>0.13327471571920491</c:v>
                </c:pt>
                <c:pt idx="70">
                  <c:v>0.13130303729586229</c:v>
                </c:pt>
                <c:pt idx="71">
                  <c:v>0.12935472628405115</c:v>
                </c:pt>
                <c:pt idx="72">
                  <c:v>0.12743900542515335</c:v>
                </c:pt>
                <c:pt idx="73">
                  <c:v>0.12571335607077461</c:v>
                </c:pt>
                <c:pt idx="74">
                  <c:v>0.12396905386674376</c:v>
                </c:pt>
                <c:pt idx="75">
                  <c:v>0.12236181819239039</c:v>
                </c:pt>
                <c:pt idx="76">
                  <c:v>0.1213023881894519</c:v>
                </c:pt>
                <c:pt idx="77">
                  <c:v>0.12025822202877794</c:v>
                </c:pt>
                <c:pt idx="78">
                  <c:v>0.11260098720353121</c:v>
                </c:pt>
                <c:pt idx="79">
                  <c:v>0.1116502765829273</c:v>
                </c:pt>
                <c:pt idx="80">
                  <c:v>0.11095302896104869</c:v>
                </c:pt>
                <c:pt idx="81">
                  <c:v>0.11004987209738974</c:v>
                </c:pt>
                <c:pt idx="82">
                  <c:v>0.109359543821778</c:v>
                </c:pt>
                <c:pt idx="83">
                  <c:v>0.10897930149149324</c:v>
                </c:pt>
                <c:pt idx="84">
                  <c:v>0.10857649884584875</c:v>
                </c:pt>
                <c:pt idx="85">
                  <c:v>0.10805903995515635</c:v>
                </c:pt>
                <c:pt idx="86">
                  <c:v>0.10763369688530457</c:v>
                </c:pt>
                <c:pt idx="87">
                  <c:v>0.10723810267607478</c:v>
                </c:pt>
                <c:pt idx="88">
                  <c:v>0.10217829419901779</c:v>
                </c:pt>
                <c:pt idx="89">
                  <c:v>0.10190613949591085</c:v>
                </c:pt>
                <c:pt idx="90">
                  <c:v>0.10178799155388106</c:v>
                </c:pt>
                <c:pt idx="91">
                  <c:v>0.10172651612569934</c:v>
                </c:pt>
                <c:pt idx="92">
                  <c:v>0.10189483480301267</c:v>
                </c:pt>
                <c:pt idx="93">
                  <c:v>0.10200342698737126</c:v>
                </c:pt>
                <c:pt idx="94">
                  <c:v>0.10227933435848355</c:v>
                </c:pt>
                <c:pt idx="95">
                  <c:v>0.10267694878610635</c:v>
                </c:pt>
                <c:pt idx="96">
                  <c:v>0.1028448958608119</c:v>
                </c:pt>
                <c:pt idx="97">
                  <c:v>0.10346518221146027</c:v>
                </c:pt>
                <c:pt idx="98">
                  <c:v>9.9514492577742586E-2</c:v>
                </c:pt>
                <c:pt idx="99">
                  <c:v>0.10004664022531572</c:v>
                </c:pt>
                <c:pt idx="100">
                  <c:v>0.10055856025802434</c:v>
                </c:pt>
                <c:pt idx="101">
                  <c:v>0.10093269883936659</c:v>
                </c:pt>
                <c:pt idx="102">
                  <c:v>0.10151508632154818</c:v>
                </c:pt>
                <c:pt idx="103">
                  <c:v>0.10224039389403379</c:v>
                </c:pt>
                <c:pt idx="104">
                  <c:v>0.1024964100140487</c:v>
                </c:pt>
                <c:pt idx="105">
                  <c:v>0.10291775040213487</c:v>
                </c:pt>
                <c:pt idx="106">
                  <c:v>0.10355315210790099</c:v>
                </c:pt>
                <c:pt idx="107">
                  <c:v>0.10411253548002851</c:v>
                </c:pt>
                <c:pt idx="108">
                  <c:v>0.10055125874659303</c:v>
                </c:pt>
                <c:pt idx="109">
                  <c:v>0.10131601249373288</c:v>
                </c:pt>
                <c:pt idx="110">
                  <c:v>0.10192137664894999</c:v>
                </c:pt>
                <c:pt idx="111">
                  <c:v>0.10269266588699034</c:v>
                </c:pt>
                <c:pt idx="112">
                  <c:v>0.10360963326874476</c:v>
                </c:pt>
                <c:pt idx="113">
                  <c:v>0.10451000859329877</c:v>
                </c:pt>
                <c:pt idx="114">
                  <c:v>0.10550120097858809</c:v>
                </c:pt>
                <c:pt idx="115">
                  <c:v>0.10625301808084979</c:v>
                </c:pt>
                <c:pt idx="116">
                  <c:v>0.10714732501039527</c:v>
                </c:pt>
                <c:pt idx="117">
                  <c:v>0.10815656046067962</c:v>
                </c:pt>
                <c:pt idx="118">
                  <c:v>0.10510401060532537</c:v>
                </c:pt>
                <c:pt idx="119">
                  <c:v>0.10588533671933704</c:v>
                </c:pt>
                <c:pt idx="120">
                  <c:v>0.10713053511447809</c:v>
                </c:pt>
                <c:pt idx="121">
                  <c:v>0.10788570006154122</c:v>
                </c:pt>
                <c:pt idx="122">
                  <c:v>0.1088140696285422</c:v>
                </c:pt>
                <c:pt idx="123">
                  <c:v>0.10986414882211137</c:v>
                </c:pt>
                <c:pt idx="124">
                  <c:v>0.11093797590339664</c:v>
                </c:pt>
                <c:pt idx="125">
                  <c:v>0.11194747909745613</c:v>
                </c:pt>
                <c:pt idx="126">
                  <c:v>0.11304364948758552</c:v>
                </c:pt>
                <c:pt idx="127">
                  <c:v>0.11422146647414472</c:v>
                </c:pt>
                <c:pt idx="128">
                  <c:v>0.1113402749256857</c:v>
                </c:pt>
                <c:pt idx="129">
                  <c:v>0.11259935199506735</c:v>
                </c:pt>
                <c:pt idx="130">
                  <c:v>0.11392772356454262</c:v>
                </c:pt>
                <c:pt idx="131">
                  <c:v>0.11533418868789717</c:v>
                </c:pt>
                <c:pt idx="132">
                  <c:v>0.11663036563338768</c:v>
                </c:pt>
                <c:pt idx="133">
                  <c:v>0.11805770840794833</c:v>
                </c:pt>
                <c:pt idx="134">
                  <c:v>0.11951459728489934</c:v>
                </c:pt>
                <c:pt idx="135">
                  <c:v>0.12079402509879844</c:v>
                </c:pt>
                <c:pt idx="136">
                  <c:v>0.12211635641668617</c:v>
                </c:pt>
                <c:pt idx="137">
                  <c:v>0.12346543787081543</c:v>
                </c:pt>
                <c:pt idx="138">
                  <c:v>0.12060316740533916</c:v>
                </c:pt>
                <c:pt idx="139">
                  <c:v>0.12184031936577627</c:v>
                </c:pt>
                <c:pt idx="140">
                  <c:v>0.1228937838158307</c:v>
                </c:pt>
                <c:pt idx="141">
                  <c:v>0.12395573181175128</c:v>
                </c:pt>
                <c:pt idx="142">
                  <c:v>0.12471896423517079</c:v>
                </c:pt>
                <c:pt idx="143">
                  <c:v>0.12588472729622463</c:v>
                </c:pt>
                <c:pt idx="144">
                  <c:v>0.12698966290170419</c:v>
                </c:pt>
                <c:pt idx="145">
                  <c:v>0.12800950007232273</c:v>
                </c:pt>
                <c:pt idx="146">
                  <c:v>0.12886265945415401</c:v>
                </c:pt>
                <c:pt idx="147">
                  <c:v>0.12998992488178404</c:v>
                </c:pt>
                <c:pt idx="148">
                  <c:v>0.12709432980925642</c:v>
                </c:pt>
                <c:pt idx="149">
                  <c:v>0.12819895220586822</c:v>
                </c:pt>
                <c:pt idx="150">
                  <c:v>0.1291888327345771</c:v>
                </c:pt>
                <c:pt idx="151">
                  <c:v>0.1306149109132943</c:v>
                </c:pt>
                <c:pt idx="152">
                  <c:v>0.13175503002304637</c:v>
                </c:pt>
                <c:pt idx="153">
                  <c:v>0.13315051763299454</c:v>
                </c:pt>
                <c:pt idx="154">
                  <c:v>0.13458738257172306</c:v>
                </c:pt>
                <c:pt idx="155">
                  <c:v>0.13594617001585443</c:v>
                </c:pt>
                <c:pt idx="156">
                  <c:v>0.13718636909131129</c:v>
                </c:pt>
                <c:pt idx="157">
                  <c:v>0.13855016145156102</c:v>
                </c:pt>
                <c:pt idx="158">
                  <c:v>0.13559594793570659</c:v>
                </c:pt>
                <c:pt idx="159">
                  <c:v>0.13658948764410639</c:v>
                </c:pt>
                <c:pt idx="160">
                  <c:v>0.13774052440001314</c:v>
                </c:pt>
                <c:pt idx="161">
                  <c:v>0.13853715882555703</c:v>
                </c:pt>
                <c:pt idx="162">
                  <c:v>0.13952237808693091</c:v>
                </c:pt>
                <c:pt idx="163">
                  <c:v>0.14049930648620815</c:v>
                </c:pt>
                <c:pt idx="164">
                  <c:v>0.14143196894810689</c:v>
                </c:pt>
                <c:pt idx="165">
                  <c:v>0.14251658946524309</c:v>
                </c:pt>
                <c:pt idx="166">
                  <c:v>0.14356167706465961</c:v>
                </c:pt>
                <c:pt idx="167">
                  <c:v>0.1445574319151641</c:v>
                </c:pt>
                <c:pt idx="168">
                  <c:v>0.14168986926541846</c:v>
                </c:pt>
                <c:pt idx="169">
                  <c:v>0.14267921696738345</c:v>
                </c:pt>
                <c:pt idx="170">
                  <c:v>0.14377299746477545</c:v>
                </c:pt>
                <c:pt idx="171">
                  <c:v>0.14465088831292289</c:v>
                </c:pt>
                <c:pt idx="172">
                  <c:v>0.14568822052428185</c:v>
                </c:pt>
                <c:pt idx="173">
                  <c:v>0.14685703018877166</c:v>
                </c:pt>
                <c:pt idx="174">
                  <c:v>0.14788153536442736</c:v>
                </c:pt>
                <c:pt idx="175">
                  <c:v>0.1492750680154887</c:v>
                </c:pt>
                <c:pt idx="176">
                  <c:v>0.15107500856801032</c:v>
                </c:pt>
                <c:pt idx="177">
                  <c:v>0.15249342554784434</c:v>
                </c:pt>
                <c:pt idx="178">
                  <c:v>0.1493789704107224</c:v>
                </c:pt>
                <c:pt idx="179">
                  <c:v>0.15079276799805325</c:v>
                </c:pt>
                <c:pt idx="180">
                  <c:v>0.15199678404834852</c:v>
                </c:pt>
                <c:pt idx="181">
                  <c:v>0.15361957387211383</c:v>
                </c:pt>
                <c:pt idx="182">
                  <c:v>0.15481852027931911</c:v>
                </c:pt>
                <c:pt idx="183">
                  <c:v>0.15642025554080269</c:v>
                </c:pt>
                <c:pt idx="184">
                  <c:v>0.15753287119424247</c:v>
                </c:pt>
                <c:pt idx="185">
                  <c:v>0.15893390556390591</c:v>
                </c:pt>
                <c:pt idx="186">
                  <c:v>0.16035822675590439</c:v>
                </c:pt>
                <c:pt idx="187">
                  <c:v>0.16152292432233029</c:v>
                </c:pt>
                <c:pt idx="188">
                  <c:v>0.15888397123859646</c:v>
                </c:pt>
                <c:pt idx="189">
                  <c:v>0.16025306804978889</c:v>
                </c:pt>
                <c:pt idx="190">
                  <c:v>0.16114657641824273</c:v>
                </c:pt>
                <c:pt idx="191">
                  <c:v>0.16230627911147477</c:v>
                </c:pt>
                <c:pt idx="192">
                  <c:v>0.16367259983911167</c:v>
                </c:pt>
                <c:pt idx="193">
                  <c:v>0.16507099166911335</c:v>
                </c:pt>
                <c:pt idx="194">
                  <c:v>0.1662218615726575</c:v>
                </c:pt>
                <c:pt idx="195">
                  <c:v>0.16763150522460576</c:v>
                </c:pt>
                <c:pt idx="196">
                  <c:v>0.16889846237057932</c:v>
                </c:pt>
                <c:pt idx="197">
                  <c:v>0.17072230686250892</c:v>
                </c:pt>
                <c:pt idx="198">
                  <c:v>0.1682207714768866</c:v>
                </c:pt>
                <c:pt idx="199">
                  <c:v>0.16973472953021715</c:v>
                </c:pt>
                <c:pt idx="200">
                  <c:v>0.17154625214186686</c:v>
                </c:pt>
                <c:pt idx="201">
                  <c:v>0.173648598322315</c:v>
                </c:pt>
                <c:pt idx="202">
                  <c:v>0.17520034042599</c:v>
                </c:pt>
                <c:pt idx="203">
                  <c:v>0.17714131195007296</c:v>
                </c:pt>
                <c:pt idx="204">
                  <c:v>0.17920520219544281</c:v>
                </c:pt>
                <c:pt idx="205">
                  <c:v>0.1809095772165181</c:v>
                </c:pt>
                <c:pt idx="206">
                  <c:v>0.18284031193113992</c:v>
                </c:pt>
                <c:pt idx="207">
                  <c:v>0.18454767470540312</c:v>
                </c:pt>
                <c:pt idx="208">
                  <c:v>0.18170146664246126</c:v>
                </c:pt>
                <c:pt idx="209">
                  <c:v>0.18332836342716416</c:v>
                </c:pt>
                <c:pt idx="210">
                  <c:v>0.18505814252569855</c:v>
                </c:pt>
                <c:pt idx="211">
                  <c:v>0.18635804132447964</c:v>
                </c:pt>
                <c:pt idx="212">
                  <c:v>0.18803686978229264</c:v>
                </c:pt>
                <c:pt idx="213">
                  <c:v>0.18939448100739154</c:v>
                </c:pt>
                <c:pt idx="214">
                  <c:v>0.19059165005100165</c:v>
                </c:pt>
                <c:pt idx="215">
                  <c:v>0.19235841045866364</c:v>
                </c:pt>
                <c:pt idx="216">
                  <c:v>0.19396705563395061</c:v>
                </c:pt>
                <c:pt idx="217">
                  <c:v>0.19547792753635576</c:v>
                </c:pt>
                <c:pt idx="218">
                  <c:v>0.19226963936402072</c:v>
                </c:pt>
                <c:pt idx="219">
                  <c:v>0.19395226999228796</c:v>
                </c:pt>
                <c:pt idx="220">
                  <c:v>0.19638246629577824</c:v>
                </c:pt>
                <c:pt idx="221">
                  <c:v>0.19803127613096527</c:v>
                </c:pt>
                <c:pt idx="222">
                  <c:v>0.19966388748232652</c:v>
                </c:pt>
                <c:pt idx="223">
                  <c:v>0.20153279004774893</c:v>
                </c:pt>
                <c:pt idx="224">
                  <c:v>0.20319487846313264</c:v>
                </c:pt>
                <c:pt idx="225">
                  <c:v>0.20563077207407668</c:v>
                </c:pt>
                <c:pt idx="226">
                  <c:v>0.20721223795990365</c:v>
                </c:pt>
                <c:pt idx="227">
                  <c:v>0.2087047036564523</c:v>
                </c:pt>
                <c:pt idx="228">
                  <c:v>0.20629484630152317</c:v>
                </c:pt>
                <c:pt idx="229">
                  <c:v>0.20828686958198786</c:v>
                </c:pt>
                <c:pt idx="230">
                  <c:v>0.20996932413596814</c:v>
                </c:pt>
                <c:pt idx="231">
                  <c:v>0.21165353733917078</c:v>
                </c:pt>
                <c:pt idx="232">
                  <c:v>0.21315600269253923</c:v>
                </c:pt>
                <c:pt idx="233">
                  <c:v>0.21483085987909292</c:v>
                </c:pt>
                <c:pt idx="234">
                  <c:v>0.21646707256762079</c:v>
                </c:pt>
                <c:pt idx="235">
                  <c:v>0.2187488190931077</c:v>
                </c:pt>
                <c:pt idx="236">
                  <c:v>0.22026246699831015</c:v>
                </c:pt>
                <c:pt idx="237">
                  <c:v>0.22188352748797818</c:v>
                </c:pt>
                <c:pt idx="238">
                  <c:v>0.21900912081908411</c:v>
                </c:pt>
                <c:pt idx="239">
                  <c:v>0.22108429583086528</c:v>
                </c:pt>
                <c:pt idx="240">
                  <c:v>0.22351441510666628</c:v>
                </c:pt>
                <c:pt idx="241">
                  <c:v>0.22501468329921731</c:v>
                </c:pt>
                <c:pt idx="242">
                  <c:v>0.22773589080903286</c:v>
                </c:pt>
                <c:pt idx="243">
                  <c:v>0.22979812208779141</c:v>
                </c:pt>
                <c:pt idx="244">
                  <c:v>0.23183473785275074</c:v>
                </c:pt>
                <c:pt idx="245">
                  <c:v>0.23385036603245385</c:v>
                </c:pt>
                <c:pt idx="246">
                  <c:v>0.23514721252001172</c:v>
                </c:pt>
                <c:pt idx="247">
                  <c:v>0.23696348808364481</c:v>
                </c:pt>
                <c:pt idx="248">
                  <c:v>0.2336551902280192</c:v>
                </c:pt>
                <c:pt idx="249">
                  <c:v>0.23498702357509954</c:v>
                </c:pt>
                <c:pt idx="250">
                  <c:v>0.23679660523360974</c:v>
                </c:pt>
                <c:pt idx="251">
                  <c:v>0.23780474993195419</c:v>
                </c:pt>
                <c:pt idx="252">
                  <c:v>0.23946151611710884</c:v>
                </c:pt>
                <c:pt idx="253">
                  <c:v>0.24085913428862296</c:v>
                </c:pt>
                <c:pt idx="254">
                  <c:v>0.24242679031571715</c:v>
                </c:pt>
                <c:pt idx="255">
                  <c:v>0.24397104842693168</c:v>
                </c:pt>
                <c:pt idx="256">
                  <c:v>0.24609962735167612</c:v>
                </c:pt>
                <c:pt idx="257">
                  <c:v>0.24852048568760807</c:v>
                </c:pt>
                <c:pt idx="258">
                  <c:v>0.24579345770002872</c:v>
                </c:pt>
                <c:pt idx="259">
                  <c:v>0.24779040821885906</c:v>
                </c:pt>
                <c:pt idx="260">
                  <c:v>0.25024619930693542</c:v>
                </c:pt>
                <c:pt idx="261">
                  <c:v>0.2528349314634824</c:v>
                </c:pt>
                <c:pt idx="262">
                  <c:v>0.25594073306472587</c:v>
                </c:pt>
                <c:pt idx="263">
                  <c:v>0.25871774290948596</c:v>
                </c:pt>
                <c:pt idx="264">
                  <c:v>0.2610263947416207</c:v>
                </c:pt>
                <c:pt idx="265">
                  <c:v>0.26314512176557664</c:v>
                </c:pt>
                <c:pt idx="266">
                  <c:v>0.26528367625411836</c:v>
                </c:pt>
                <c:pt idx="267">
                  <c:v>0.26752782520752544</c:v>
                </c:pt>
                <c:pt idx="268">
                  <c:v>0.26511664657867384</c:v>
                </c:pt>
                <c:pt idx="269">
                  <c:v>0.26784790574772049</c:v>
                </c:pt>
                <c:pt idx="270">
                  <c:v>0.2712289691294113</c:v>
                </c:pt>
                <c:pt idx="271">
                  <c:v>0.27392907422079044</c:v>
                </c:pt>
                <c:pt idx="272">
                  <c:v>0.27659728169837805</c:v>
                </c:pt>
                <c:pt idx="273">
                  <c:v>0.27950327714885465</c:v>
                </c:pt>
                <c:pt idx="274">
                  <c:v>0.28195814792042956</c:v>
                </c:pt>
                <c:pt idx="275">
                  <c:v>0.28472059030374242</c:v>
                </c:pt>
                <c:pt idx="276">
                  <c:v>0.28723669412501118</c:v>
                </c:pt>
                <c:pt idx="277">
                  <c:v>0.28879952641571821</c:v>
                </c:pt>
                <c:pt idx="278">
                  <c:v>0.28573597738311252</c:v>
                </c:pt>
                <c:pt idx="279">
                  <c:v>0.28829209987214455</c:v>
                </c:pt>
                <c:pt idx="280">
                  <c:v>0.29053351913593611</c:v>
                </c:pt>
                <c:pt idx="281">
                  <c:v>0.29225385338666099</c:v>
                </c:pt>
                <c:pt idx="282">
                  <c:v>0.29391748588903127</c:v>
                </c:pt>
                <c:pt idx="283">
                  <c:v>0.2959859598685386</c:v>
                </c:pt>
                <c:pt idx="284">
                  <c:v>0.29828928277618383</c:v>
                </c:pt>
                <c:pt idx="285">
                  <c:v>0.3007668482988663</c:v>
                </c:pt>
                <c:pt idx="286">
                  <c:v>0.30340292222610704</c:v>
                </c:pt>
                <c:pt idx="287">
                  <c:v>0.30552762223634766</c:v>
                </c:pt>
                <c:pt idx="288">
                  <c:v>0.30323276080194117</c:v>
                </c:pt>
                <c:pt idx="289">
                  <c:v>0.30598715334046978</c:v>
                </c:pt>
                <c:pt idx="290">
                  <c:v>0.30881439609623701</c:v>
                </c:pt>
                <c:pt idx="291">
                  <c:v>0.31113390282741077</c:v>
                </c:pt>
                <c:pt idx="292">
                  <c:v>0.31399744059052664</c:v>
                </c:pt>
                <c:pt idx="293">
                  <c:v>0.31740968666166514</c:v>
                </c:pt>
                <c:pt idx="294">
                  <c:v>0.31952661192180726</c:v>
                </c:pt>
                <c:pt idx="295">
                  <c:v>0.32284771033730958</c:v>
                </c:pt>
                <c:pt idx="296">
                  <c:v>0.32507045165923776</c:v>
                </c:pt>
                <c:pt idx="297">
                  <c:v>0.3279378573568425</c:v>
                </c:pt>
                <c:pt idx="298">
                  <c:v>0.32535805393141654</c:v>
                </c:pt>
                <c:pt idx="299">
                  <c:v>0.32760791945411627</c:v>
                </c:pt>
                <c:pt idx="300">
                  <c:v>0.3305018277877797</c:v>
                </c:pt>
                <c:pt idx="301">
                  <c:v>0.33239184486379308</c:v>
                </c:pt>
                <c:pt idx="302">
                  <c:v>0.33529598721227222</c:v>
                </c:pt>
                <c:pt idx="303">
                  <c:v>0.3381776118986069</c:v>
                </c:pt>
                <c:pt idx="304">
                  <c:v>0.34094690733247107</c:v>
                </c:pt>
                <c:pt idx="305">
                  <c:v>0.34459414673057326</c:v>
                </c:pt>
                <c:pt idx="306">
                  <c:v>0.34774254905161495</c:v>
                </c:pt>
                <c:pt idx="307">
                  <c:v>0.35150917456482889</c:v>
                </c:pt>
                <c:pt idx="308">
                  <c:v>0.34935639865499568</c:v>
                </c:pt>
                <c:pt idx="309">
                  <c:v>0.35286544470325915</c:v>
                </c:pt>
                <c:pt idx="310">
                  <c:v>0.35721703286006318</c:v>
                </c:pt>
                <c:pt idx="311">
                  <c:v>0.35936956643110335</c:v>
                </c:pt>
                <c:pt idx="312">
                  <c:v>0.36297465339268731</c:v>
                </c:pt>
                <c:pt idx="313">
                  <c:v>0.36656204987144314</c:v>
                </c:pt>
                <c:pt idx="314">
                  <c:v>0.36987169377212981</c:v>
                </c:pt>
                <c:pt idx="315">
                  <c:v>0.37266946455627281</c:v>
                </c:pt>
                <c:pt idx="316">
                  <c:v>0.37525909402272095</c:v>
                </c:pt>
                <c:pt idx="317">
                  <c:v>0.37914095022109223</c:v>
                </c:pt>
                <c:pt idx="318">
                  <c:v>0.37579413725726851</c:v>
                </c:pt>
                <c:pt idx="319">
                  <c:v>0.37839310496041778</c:v>
                </c:pt>
                <c:pt idx="320">
                  <c:v>0.38132083720931859</c:v>
                </c:pt>
                <c:pt idx="321">
                  <c:v>0.38399479587939539</c:v>
                </c:pt>
                <c:pt idx="322">
                  <c:v>0.38710210424431141</c:v>
                </c:pt>
                <c:pt idx="323">
                  <c:v>0.38942953098346045</c:v>
                </c:pt>
                <c:pt idx="324">
                  <c:v>0.39166364038574264</c:v>
                </c:pt>
                <c:pt idx="325">
                  <c:v>0.39563269825926017</c:v>
                </c:pt>
                <c:pt idx="326">
                  <c:v>0.39919820536422262</c:v>
                </c:pt>
                <c:pt idx="327">
                  <c:v>0.40259496976260728</c:v>
                </c:pt>
                <c:pt idx="328">
                  <c:v>0.39772839867565518</c:v>
                </c:pt>
                <c:pt idx="329">
                  <c:v>0.40102323961917008</c:v>
                </c:pt>
                <c:pt idx="330">
                  <c:v>0.40419225280194948</c:v>
                </c:pt>
                <c:pt idx="331">
                  <c:v>0.40721290899467466</c:v>
                </c:pt>
                <c:pt idx="332">
                  <c:v>0.41030625710389984</c:v>
                </c:pt>
                <c:pt idx="333">
                  <c:v>0.4116776855865823</c:v>
                </c:pt>
                <c:pt idx="334">
                  <c:v>0.41316102260895216</c:v>
                </c:pt>
                <c:pt idx="335">
                  <c:v>0.41493759260576035</c:v>
                </c:pt>
                <c:pt idx="336">
                  <c:v>0.41689832382523068</c:v>
                </c:pt>
                <c:pt idx="337">
                  <c:v>0.41875873107953721</c:v>
                </c:pt>
                <c:pt idx="338">
                  <c:v>0.41453118470022859</c:v>
                </c:pt>
                <c:pt idx="339">
                  <c:v>0.41555364803285616</c:v>
                </c:pt>
                <c:pt idx="340">
                  <c:v>0.41820141642439274</c:v>
                </c:pt>
                <c:pt idx="341">
                  <c:v>0.42194635440033618</c:v>
                </c:pt>
                <c:pt idx="342">
                  <c:v>0.42486620195380781</c:v>
                </c:pt>
                <c:pt idx="343">
                  <c:v>0.4289122230098964</c:v>
                </c:pt>
                <c:pt idx="344">
                  <c:v>0.43161771004396404</c:v>
                </c:pt>
                <c:pt idx="345">
                  <c:v>0.43608954434132191</c:v>
                </c:pt>
                <c:pt idx="346">
                  <c:v>0.43882784683460446</c:v>
                </c:pt>
                <c:pt idx="347">
                  <c:v>0.44267187532636421</c:v>
                </c:pt>
                <c:pt idx="348">
                  <c:v>0.43946210911611761</c:v>
                </c:pt>
                <c:pt idx="349">
                  <c:v>0.44238665723177567</c:v>
                </c:pt>
                <c:pt idx="350">
                  <c:v>0.44530285528425539</c:v>
                </c:pt>
                <c:pt idx="351">
                  <c:v>0.44749164648017237</c:v>
                </c:pt>
                <c:pt idx="352">
                  <c:v>0.44875552492789195</c:v>
                </c:pt>
                <c:pt idx="353">
                  <c:v>0.45306796512700948</c:v>
                </c:pt>
                <c:pt idx="354">
                  <c:v>0.45431252749216361</c:v>
                </c:pt>
                <c:pt idx="355">
                  <c:v>0.45752806477684493</c:v>
                </c:pt>
                <c:pt idx="356">
                  <c:v>0.45931540445756103</c:v>
                </c:pt>
                <c:pt idx="357">
                  <c:v>0.46236771502908525</c:v>
                </c:pt>
                <c:pt idx="358">
                  <c:v>0.45972645021081882</c:v>
                </c:pt>
                <c:pt idx="359">
                  <c:v>0.46272797919490299</c:v>
                </c:pt>
                <c:pt idx="360">
                  <c:v>0.46774063976031799</c:v>
                </c:pt>
                <c:pt idx="361">
                  <c:v>0.47213353973368499</c:v>
                </c:pt>
                <c:pt idx="362">
                  <c:v>0.47735120430864841</c:v>
                </c:pt>
                <c:pt idx="363">
                  <c:v>0.48154364161432378</c:v>
                </c:pt>
                <c:pt idx="364">
                  <c:v>0.48516683694131152</c:v>
                </c:pt>
                <c:pt idx="365">
                  <c:v>0.4900900971396705</c:v>
                </c:pt>
                <c:pt idx="366">
                  <c:v>0.49494975517318768</c:v>
                </c:pt>
                <c:pt idx="367">
                  <c:v>0.49697596314298292</c:v>
                </c:pt>
                <c:pt idx="368">
                  <c:v>0.49309334433431873</c:v>
                </c:pt>
                <c:pt idx="369">
                  <c:v>0.49561882626782039</c:v>
                </c:pt>
                <c:pt idx="370">
                  <c:v>0.49844747721731386</c:v>
                </c:pt>
                <c:pt idx="371">
                  <c:v>0.5010846036697616</c:v>
                </c:pt>
                <c:pt idx="372">
                  <c:v>0.50247004626384795</c:v>
                </c:pt>
                <c:pt idx="373">
                  <c:v>0.50573110453910231</c:v>
                </c:pt>
                <c:pt idx="374">
                  <c:v>0.50800860386581681</c:v>
                </c:pt>
                <c:pt idx="375">
                  <c:v>0.5111250949950179</c:v>
                </c:pt>
                <c:pt idx="376">
                  <c:v>0.51333808727824726</c:v>
                </c:pt>
                <c:pt idx="377">
                  <c:v>0.515967989409574</c:v>
                </c:pt>
                <c:pt idx="378">
                  <c:v>0.51309551395003516</c:v>
                </c:pt>
                <c:pt idx="379">
                  <c:v>0.51676543300495437</c:v>
                </c:pt>
                <c:pt idx="380">
                  <c:v>0.52012208311540464</c:v>
                </c:pt>
                <c:pt idx="381">
                  <c:v>0.52290640716727421</c:v>
                </c:pt>
                <c:pt idx="382">
                  <c:v>0.52613150798696418</c:v>
                </c:pt>
                <c:pt idx="383">
                  <c:v>0.5322082003735974</c:v>
                </c:pt>
                <c:pt idx="384">
                  <c:v>0.53785586367184446</c:v>
                </c:pt>
                <c:pt idx="385">
                  <c:v>0.54012554319135841</c:v>
                </c:pt>
                <c:pt idx="386">
                  <c:v>0.54320615805762262</c:v>
                </c:pt>
                <c:pt idx="387">
                  <c:v>0.54864182273916884</c:v>
                </c:pt>
                <c:pt idx="388">
                  <c:v>0.54537888831538972</c:v>
                </c:pt>
                <c:pt idx="389">
                  <c:v>0.54850367362110475</c:v>
                </c:pt>
                <c:pt idx="390">
                  <c:v>0.55162851938556789</c:v>
                </c:pt>
                <c:pt idx="391">
                  <c:v>0.55534816692079747</c:v>
                </c:pt>
                <c:pt idx="392">
                  <c:v>0.56017477695818751</c:v>
                </c:pt>
                <c:pt idx="393">
                  <c:v>0.56362345754259469</c:v>
                </c:pt>
                <c:pt idx="394">
                  <c:v>0.56802009863462288</c:v>
                </c:pt>
                <c:pt idx="395">
                  <c:v>0.57341860479278917</c:v>
                </c:pt>
                <c:pt idx="396">
                  <c:v>0.57793347848298571</c:v>
                </c:pt>
                <c:pt idx="397">
                  <c:v>0.58301219639745627</c:v>
                </c:pt>
                <c:pt idx="398">
                  <c:v>0.58079111252670501</c:v>
                </c:pt>
                <c:pt idx="399">
                  <c:v>0.58674118764848804</c:v>
                </c:pt>
                <c:pt idx="400">
                  <c:v>0.59280069839474903</c:v>
                </c:pt>
                <c:pt idx="401">
                  <c:v>0.59896518686187084</c:v>
                </c:pt>
                <c:pt idx="402">
                  <c:v>0.60488660014414841</c:v>
                </c:pt>
                <c:pt idx="403">
                  <c:v>0.6105023876156952</c:v>
                </c:pt>
                <c:pt idx="404">
                  <c:v>0.61759622901063183</c:v>
                </c:pt>
                <c:pt idx="405">
                  <c:v>0.62161034772452539</c:v>
                </c:pt>
                <c:pt idx="406">
                  <c:v>0.62601287831440611</c:v>
                </c:pt>
                <c:pt idx="407">
                  <c:v>0.62984139780239357</c:v>
                </c:pt>
                <c:pt idx="408">
                  <c:v>0.6263842453353845</c:v>
                </c:pt>
                <c:pt idx="409">
                  <c:v>0.63025414554869164</c:v>
                </c:pt>
                <c:pt idx="410">
                  <c:v>0.6333278335729855</c:v>
                </c:pt>
                <c:pt idx="411">
                  <c:v>0.63896842270971577</c:v>
                </c:pt>
                <c:pt idx="412">
                  <c:v>0.64367270279446953</c:v>
                </c:pt>
                <c:pt idx="413">
                  <c:v>0.65045055827354981</c:v>
                </c:pt>
                <c:pt idx="414">
                  <c:v>0.65930710171141083</c:v>
                </c:pt>
                <c:pt idx="415">
                  <c:v>0.66682634464235846</c:v>
                </c:pt>
                <c:pt idx="416">
                  <c:v>0.6740090019691175</c:v>
                </c:pt>
                <c:pt idx="417">
                  <c:v>0.68288572766591726</c:v>
                </c:pt>
                <c:pt idx="418">
                  <c:v>0.68284632606141327</c:v>
                </c:pt>
                <c:pt idx="419">
                  <c:v>0.68932211234634511</c:v>
                </c:pt>
                <c:pt idx="420">
                  <c:v>0.69385611669724268</c:v>
                </c:pt>
                <c:pt idx="421">
                  <c:v>0.6993278852055741</c:v>
                </c:pt>
                <c:pt idx="422">
                  <c:v>0.70632025568272339</c:v>
                </c:pt>
                <c:pt idx="423">
                  <c:v>0.71107303633346153</c:v>
                </c:pt>
                <c:pt idx="424">
                  <c:v>0.71583662922953728</c:v>
                </c:pt>
                <c:pt idx="425">
                  <c:v>0.72508894851271322</c:v>
                </c:pt>
                <c:pt idx="426">
                  <c:v>0.73344570861454572</c:v>
                </c:pt>
                <c:pt idx="427">
                  <c:v>0.74431383091943504</c:v>
                </c:pt>
                <c:pt idx="428">
                  <c:v>0.74661148904737795</c:v>
                </c:pt>
                <c:pt idx="429">
                  <c:v>0.7548982687267306</c:v>
                </c:pt>
                <c:pt idx="430">
                  <c:v>0.76848495220867075</c:v>
                </c:pt>
                <c:pt idx="431">
                  <c:v>0.78080786788337186</c:v>
                </c:pt>
                <c:pt idx="432">
                  <c:v>0.79179483092333791</c:v>
                </c:pt>
                <c:pt idx="433">
                  <c:v>0.8055321134951664</c:v>
                </c:pt>
                <c:pt idx="434">
                  <c:v>0.81333217235841293</c:v>
                </c:pt>
                <c:pt idx="435">
                  <c:v>0.82529312731990012</c:v>
                </c:pt>
                <c:pt idx="436">
                  <c:v>0.83018424063429508</c:v>
                </c:pt>
                <c:pt idx="437">
                  <c:v>0.83831863827401243</c:v>
                </c:pt>
                <c:pt idx="438">
                  <c:v>0.83501263858279451</c:v>
                </c:pt>
                <c:pt idx="439">
                  <c:v>0.83920141805029347</c:v>
                </c:pt>
                <c:pt idx="440">
                  <c:v>0.84263803027418138</c:v>
                </c:pt>
                <c:pt idx="441">
                  <c:v>0.84755972958647774</c:v>
                </c:pt>
                <c:pt idx="442">
                  <c:v>0.85722091321467986</c:v>
                </c:pt>
                <c:pt idx="443">
                  <c:v>0.86054452773688928</c:v>
                </c:pt>
                <c:pt idx="444">
                  <c:v>0.8665317165574522</c:v>
                </c:pt>
                <c:pt idx="445">
                  <c:v>0.87270520072634705</c:v>
                </c:pt>
                <c:pt idx="446">
                  <c:v>0.88105136382760629</c:v>
                </c:pt>
                <c:pt idx="447">
                  <c:v>0.89124917524861258</c:v>
                </c:pt>
                <c:pt idx="448">
                  <c:v>0.88663380333841046</c:v>
                </c:pt>
                <c:pt idx="449">
                  <c:v>0.89333825570918657</c:v>
                </c:pt>
                <c:pt idx="450">
                  <c:v>0.89854039911196359</c:v>
                </c:pt>
                <c:pt idx="451">
                  <c:v>0.90747665702650337</c:v>
                </c:pt>
                <c:pt idx="452">
                  <c:v>0.91581192255510802</c:v>
                </c:pt>
                <c:pt idx="453">
                  <c:v>0.92202808170546369</c:v>
                </c:pt>
                <c:pt idx="454">
                  <c:v>0.92896046424299883</c:v>
                </c:pt>
                <c:pt idx="455">
                  <c:v>0.9366290412636803</c:v>
                </c:pt>
                <c:pt idx="456">
                  <c:v>0.94889417714429547</c:v>
                </c:pt>
                <c:pt idx="457">
                  <c:v>0.96354814960785407</c:v>
                </c:pt>
                <c:pt idx="458">
                  <c:v>0.96319373273680564</c:v>
                </c:pt>
                <c:pt idx="459">
                  <c:v>0.97697980280693264</c:v>
                </c:pt>
                <c:pt idx="460">
                  <c:v>0.98617495674656941</c:v>
                </c:pt>
                <c:pt idx="461">
                  <c:v>1.0001509166414784</c:v>
                </c:pt>
                <c:pt idx="462">
                  <c:v>1.0110784228132887</c:v>
                </c:pt>
                <c:pt idx="463">
                  <c:v>1.015948796331714</c:v>
                </c:pt>
                <c:pt idx="464">
                  <c:v>1.0232498305642854</c:v>
                </c:pt>
                <c:pt idx="465">
                  <c:v>1.0315632617960411</c:v>
                </c:pt>
                <c:pt idx="466">
                  <c:v>1.0424579057363779</c:v>
                </c:pt>
                <c:pt idx="467">
                  <c:v>1.0448575707682355</c:v>
                </c:pt>
                <c:pt idx="468">
                  <c:v>1.0354520917582932</c:v>
                </c:pt>
                <c:pt idx="469">
                  <c:v>1.042838471535674</c:v>
                </c:pt>
                <c:pt idx="470">
                  <c:v>1.0483399300058498</c:v>
                </c:pt>
                <c:pt idx="471">
                  <c:v>1.0516470980211821</c:v>
                </c:pt>
                <c:pt idx="472">
                  <c:v>1.0474230223373573</c:v>
                </c:pt>
                <c:pt idx="473">
                  <c:v>1.0546544996582068</c:v>
                </c:pt>
                <c:pt idx="474">
                  <c:v>1.0559045019824986</c:v>
                </c:pt>
                <c:pt idx="475">
                  <c:v>1.0549889531366903</c:v>
                </c:pt>
                <c:pt idx="476">
                  <c:v>1.0572505336131284</c:v>
                </c:pt>
                <c:pt idx="477">
                  <c:v>1.0581824543988638</c:v>
                </c:pt>
                <c:pt idx="478">
                  <c:v>1.052358488545079</c:v>
                </c:pt>
                <c:pt idx="479">
                  <c:v>1.0531775399314158</c:v>
                </c:pt>
                <c:pt idx="480">
                  <c:v>1.058301667921671</c:v>
                </c:pt>
                <c:pt idx="481">
                  <c:v>1.0679962261354907</c:v>
                </c:pt>
                <c:pt idx="482">
                  <c:v>1.0785819688491411</c:v>
                </c:pt>
                <c:pt idx="483">
                  <c:v>1.0898156997542527</c:v>
                </c:pt>
                <c:pt idx="484">
                  <c:v>1.0997844962832311</c:v>
                </c:pt>
                <c:pt idx="485">
                  <c:v>1.1095831422437281</c:v>
                </c:pt>
                <c:pt idx="486">
                  <c:v>1.1239463812874222</c:v>
                </c:pt>
                <c:pt idx="487">
                  <c:v>1.13440882809083</c:v>
                </c:pt>
                <c:pt idx="488">
                  <c:v>1.126016788145749</c:v>
                </c:pt>
                <c:pt idx="489">
                  <c:v>1.1354123813479573</c:v>
                </c:pt>
                <c:pt idx="490">
                  <c:v>1.1377081903460966</c:v>
                </c:pt>
                <c:pt idx="491">
                  <c:v>1.1483369080969681</c:v>
                </c:pt>
                <c:pt idx="492">
                  <c:v>1.1535727650769905</c:v>
                </c:pt>
                <c:pt idx="493">
                  <c:v>1.1549878925583168</c:v>
                </c:pt>
                <c:pt idx="494">
                  <c:v>1.1614291639376781</c:v>
                </c:pt>
                <c:pt idx="495">
                  <c:v>1.1651079576796355</c:v>
                </c:pt>
                <c:pt idx="496">
                  <c:v>1.1773818891632355</c:v>
                </c:pt>
                <c:pt idx="497">
                  <c:v>1.181935440479053</c:v>
                </c:pt>
                <c:pt idx="498">
                  <c:v>1.1743881827121796</c:v>
                </c:pt>
                <c:pt idx="499">
                  <c:v>1.184186320235038</c:v>
                </c:pt>
                <c:pt idx="500">
                  <c:v>1.192878226807883</c:v>
                </c:pt>
                <c:pt idx="501">
                  <c:v>1.2080164287257966</c:v>
                </c:pt>
                <c:pt idx="502">
                  <c:v>1.2162730141472078</c:v>
                </c:pt>
                <c:pt idx="503">
                  <c:v>1.2301527033269288</c:v>
                </c:pt>
                <c:pt idx="504">
                  <c:v>1.2412476706172864</c:v>
                </c:pt>
                <c:pt idx="505">
                  <c:v>1.2535054804340653</c:v>
                </c:pt>
                <c:pt idx="506">
                  <c:v>1.2718787567430936</c:v>
                </c:pt>
                <c:pt idx="507">
                  <c:v>1.2860298285077969</c:v>
                </c:pt>
                <c:pt idx="508">
                  <c:v>1.2813778695008315</c:v>
                </c:pt>
                <c:pt idx="509">
                  <c:v>1.2813540644947039</c:v>
                </c:pt>
                <c:pt idx="510">
                  <c:v>1.288697253958512</c:v>
                </c:pt>
                <c:pt idx="511">
                  <c:v>1.29394033183303</c:v>
                </c:pt>
                <c:pt idx="512">
                  <c:v>1.29437945717058</c:v>
                </c:pt>
                <c:pt idx="513">
                  <c:v>1.2915869091669576</c:v>
                </c:pt>
                <c:pt idx="514">
                  <c:v>1.2859637353559439</c:v>
                </c:pt>
                <c:pt idx="515">
                  <c:v>1.2870221796643508</c:v>
                </c:pt>
                <c:pt idx="516">
                  <c:v>1.2879087179922668</c:v>
                </c:pt>
                <c:pt idx="517">
                  <c:v>1.2867562900482303</c:v>
                </c:pt>
                <c:pt idx="518">
                  <c:v>1.2758712607114624</c:v>
                </c:pt>
                <c:pt idx="519">
                  <c:v>1.2717471152849453</c:v>
                </c:pt>
                <c:pt idx="520">
                  <c:v>1.2735393190881996</c:v>
                </c:pt>
                <c:pt idx="521">
                  <c:v>1.2708373808165101</c:v>
                </c:pt>
                <c:pt idx="522">
                  <c:v>1.2625780204729458</c:v>
                </c:pt>
                <c:pt idx="523">
                  <c:v>1.2597557382899811</c:v>
                </c:pt>
                <c:pt idx="524">
                  <c:v>1.2487488523716852</c:v>
                </c:pt>
                <c:pt idx="525">
                  <c:v>1.2390972950296169</c:v>
                </c:pt>
                <c:pt idx="526">
                  <c:v>1.2290628494945857</c:v>
                </c:pt>
                <c:pt idx="527">
                  <c:v>1.2200264840090294</c:v>
                </c:pt>
                <c:pt idx="528">
                  <c:v>1.2012858148849186</c:v>
                </c:pt>
                <c:pt idx="529">
                  <c:v>1.1893858536104143</c:v>
                </c:pt>
                <c:pt idx="530">
                  <c:v>1.1833599603401879</c:v>
                </c:pt>
                <c:pt idx="531">
                  <c:v>1.1814281429398814</c:v>
                </c:pt>
                <c:pt idx="532">
                  <c:v>1.1747087652972652</c:v>
                </c:pt>
                <c:pt idx="533">
                  <c:v>1.171365415693407</c:v>
                </c:pt>
                <c:pt idx="534">
                  <c:v>1.1620546819027444</c:v>
                </c:pt>
                <c:pt idx="535">
                  <c:v>1.1684027234718324</c:v>
                </c:pt>
                <c:pt idx="536">
                  <c:v>1.1689720027492125</c:v>
                </c:pt>
                <c:pt idx="537">
                  <c:v>1.1702547615315502</c:v>
                </c:pt>
                <c:pt idx="538">
                  <c:v>1.1601692862543365</c:v>
                </c:pt>
                <c:pt idx="539">
                  <c:v>1.1677857974101751</c:v>
                </c:pt>
                <c:pt idx="540">
                  <c:v>1.1741056167686434</c:v>
                </c:pt>
                <c:pt idx="541">
                  <c:v>1.1822755414975934</c:v>
                </c:pt>
                <c:pt idx="542">
                  <c:v>1.1859685875645007</c:v>
                </c:pt>
                <c:pt idx="543">
                  <c:v>1.1913909340622844</c:v>
                </c:pt>
                <c:pt idx="544">
                  <c:v>1.2016549983617615</c:v>
                </c:pt>
                <c:pt idx="545">
                  <c:v>1.204599024438687</c:v>
                </c:pt>
                <c:pt idx="546">
                  <c:v>1.210913376157748</c:v>
                </c:pt>
                <c:pt idx="547">
                  <c:v>1.208871436236733</c:v>
                </c:pt>
                <c:pt idx="548">
                  <c:v>1.2018805349058175</c:v>
                </c:pt>
                <c:pt idx="549">
                  <c:v>1.1996993029006915</c:v>
                </c:pt>
                <c:pt idx="550">
                  <c:v>1.2037142238937244</c:v>
                </c:pt>
                <c:pt idx="551">
                  <c:v>1.2068480442867873</c:v>
                </c:pt>
                <c:pt idx="552">
                  <c:v>1.2076800746563685</c:v>
                </c:pt>
                <c:pt idx="553">
                  <c:v>1.2084155381936681</c:v>
                </c:pt>
                <c:pt idx="554">
                  <c:v>1.2111852871848858</c:v>
                </c:pt>
                <c:pt idx="555">
                  <c:v>1.2154810083801175</c:v>
                </c:pt>
                <c:pt idx="556">
                  <c:v>1.217125600706793</c:v>
                </c:pt>
                <c:pt idx="557">
                  <c:v>1.2155693853595064</c:v>
                </c:pt>
                <c:pt idx="558">
                  <c:v>1.2036670120889887</c:v>
                </c:pt>
                <c:pt idx="559">
                  <c:v>1.2050252273022926</c:v>
                </c:pt>
                <c:pt idx="560">
                  <c:v>1.2075812587586012</c:v>
                </c:pt>
                <c:pt idx="561">
                  <c:v>1.2075083874554222</c:v>
                </c:pt>
                <c:pt idx="562">
                  <c:v>1.2101088104436288</c:v>
                </c:pt>
                <c:pt idx="563">
                  <c:v>1.209904858373358</c:v>
                </c:pt>
                <c:pt idx="564">
                  <c:v>1.214776327161009</c:v>
                </c:pt>
                <c:pt idx="565">
                  <c:v>1.2266925749568081</c:v>
                </c:pt>
                <c:pt idx="566">
                  <c:v>1.2286484939345965</c:v>
                </c:pt>
                <c:pt idx="567">
                  <c:v>1.2400971717289671</c:v>
                </c:pt>
                <c:pt idx="568">
                  <c:v>1.2342382387905522</c:v>
                </c:pt>
                <c:pt idx="569">
                  <c:v>1.2438851508722424</c:v>
                </c:pt>
                <c:pt idx="570">
                  <c:v>1.2548842968067895</c:v>
                </c:pt>
                <c:pt idx="571">
                  <c:v>1.2577886333366659</c:v>
                </c:pt>
                <c:pt idx="572">
                  <c:v>1.2627772362838821</c:v>
                </c:pt>
                <c:pt idx="573">
                  <c:v>1.2684071798885606</c:v>
                </c:pt>
                <c:pt idx="574">
                  <c:v>1.2814504722263029</c:v>
                </c:pt>
                <c:pt idx="575">
                  <c:v>1.2893388233108511</c:v>
                </c:pt>
                <c:pt idx="576">
                  <c:v>1.2970177818294766</c:v>
                </c:pt>
                <c:pt idx="577">
                  <c:v>1.3120808969775477</c:v>
                </c:pt>
                <c:pt idx="578">
                  <c:v>1.3304975030332347</c:v>
                </c:pt>
                <c:pt idx="579">
                  <c:v>1.3531247965410877</c:v>
                </c:pt>
                <c:pt idx="580">
                  <c:v>1.3833916520613465</c:v>
                </c:pt>
                <c:pt idx="581">
                  <c:v>1.4143686210946174</c:v>
                </c:pt>
                <c:pt idx="582">
                  <c:v>1.4585734991110202</c:v>
                </c:pt>
                <c:pt idx="583">
                  <c:v>1.503698605894644</c:v>
                </c:pt>
                <c:pt idx="584">
                  <c:v>1.5344162949430715</c:v>
                </c:pt>
                <c:pt idx="585">
                  <c:v>1.5692349816807933</c:v>
                </c:pt>
                <c:pt idx="586">
                  <c:v>1.5980612680849549</c:v>
                </c:pt>
                <c:pt idx="587">
                  <c:v>1.6172818718355093</c:v>
                </c:pt>
                <c:pt idx="588">
                  <c:v>1.6246210543428374</c:v>
                </c:pt>
                <c:pt idx="589">
                  <c:v>1.6393675105398735</c:v>
                </c:pt>
                <c:pt idx="590">
                  <c:v>1.6433033312728904</c:v>
                </c:pt>
                <c:pt idx="591">
                  <c:v>1.6469263015472499</c:v>
                </c:pt>
                <c:pt idx="592">
                  <c:v>1.6529716433078656</c:v>
                </c:pt>
                <c:pt idx="593">
                  <c:v>1.6693713245379138</c:v>
                </c:pt>
                <c:pt idx="594">
                  <c:v>1.68096596166707</c:v>
                </c:pt>
                <c:pt idx="595">
                  <c:v>1.6841478938493304</c:v>
                </c:pt>
                <c:pt idx="596">
                  <c:v>1.6895846378560742</c:v>
                </c:pt>
                <c:pt idx="597">
                  <c:v>1.700612476211979</c:v>
                </c:pt>
                <c:pt idx="598">
                  <c:v>1.7004285841972786</c:v>
                </c:pt>
                <c:pt idx="599">
                  <c:v>1.7099246672498829</c:v>
                </c:pt>
                <c:pt idx="600">
                  <c:v>1.7143123509027516</c:v>
                </c:pt>
                <c:pt idx="601">
                  <c:v>1.7273371616204427</c:v>
                </c:pt>
                <c:pt idx="602">
                  <c:v>1.7538996621331164</c:v>
                </c:pt>
                <c:pt idx="603">
                  <c:v>1.7783412804461043</c:v>
                </c:pt>
                <c:pt idx="604">
                  <c:v>1.8021214400718211</c:v>
                </c:pt>
                <c:pt idx="605">
                  <c:v>1.8232582082847555</c:v>
                </c:pt>
                <c:pt idx="606">
                  <c:v>1.8641231404630172</c:v>
                </c:pt>
                <c:pt idx="607">
                  <c:v>1.8985904747771587</c:v>
                </c:pt>
                <c:pt idx="608">
                  <c:v>1.8941351995248519</c:v>
                </c:pt>
                <c:pt idx="609">
                  <c:v>1.9038291134902381</c:v>
                </c:pt>
                <c:pt idx="610">
                  <c:v>1.9104700774212329</c:v>
                </c:pt>
                <c:pt idx="611">
                  <c:v>1.917326037448956</c:v>
                </c:pt>
                <c:pt idx="612">
                  <c:v>1.9023168747698593</c:v>
                </c:pt>
                <c:pt idx="613">
                  <c:v>1.8780172185498802</c:v>
                </c:pt>
                <c:pt idx="614">
                  <c:v>1.8743922380156348</c:v>
                </c:pt>
                <c:pt idx="615">
                  <c:v>1.8734040152031004</c:v>
                </c:pt>
                <c:pt idx="616">
                  <c:v>1.8615565730588199</c:v>
                </c:pt>
                <c:pt idx="617">
                  <c:v>1.8479857717814461</c:v>
                </c:pt>
                <c:pt idx="618">
                  <c:v>1.8271330420717231</c:v>
                </c:pt>
                <c:pt idx="619">
                  <c:v>1.8359771499541786</c:v>
                </c:pt>
                <c:pt idx="620">
                  <c:v>1.8444342809108474</c:v>
                </c:pt>
                <c:pt idx="621">
                  <c:v>1.8479292851591258</c:v>
                </c:pt>
                <c:pt idx="622">
                  <c:v>1.8635730610609391</c:v>
                </c:pt>
                <c:pt idx="623">
                  <c:v>1.8801386125345572</c:v>
                </c:pt>
                <c:pt idx="624">
                  <c:v>1.8865276635643049</c:v>
                </c:pt>
                <c:pt idx="625">
                  <c:v>1.8989260090720319</c:v>
                </c:pt>
                <c:pt idx="626">
                  <c:v>1.9061892939492093</c:v>
                </c:pt>
                <c:pt idx="627">
                  <c:v>1.9180198068473884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(A47)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Лист1!$R$3:$R$630</c:f>
              <c:numCache>
                <c:formatCode>General</c:formatCode>
                <c:ptCount val="628"/>
                <c:pt idx="0">
                  <c:v>2.303913466</c:v>
                </c:pt>
                <c:pt idx="1">
                  <c:v>1.6325980499999999</c:v>
                </c:pt>
                <c:pt idx="2">
                  <c:v>1.3509804299999999</c:v>
                </c:pt>
                <c:pt idx="3">
                  <c:v>1.2032309489999999</c:v>
                </c:pt>
                <c:pt idx="4">
                  <c:v>1.0980910399999999</c:v>
                </c:pt>
                <c:pt idx="5">
                  <c:v>1.090315105</c:v>
                </c:pt>
                <c:pt idx="6">
                  <c:v>1.012082336</c:v>
                </c:pt>
                <c:pt idx="7">
                  <c:v>1.0071652579999999</c:v>
                </c:pt>
                <c:pt idx="8">
                  <c:v>0.75683319699999996</c:v>
                </c:pt>
                <c:pt idx="9">
                  <c:v>0.73758318099999998</c:v>
                </c:pt>
                <c:pt idx="10">
                  <c:v>0.73672997399999995</c:v>
                </c:pt>
                <c:pt idx="11">
                  <c:v>0.72592993699999997</c:v>
                </c:pt>
                <c:pt idx="12">
                  <c:v>0.75036640399999999</c:v>
                </c:pt>
                <c:pt idx="13">
                  <c:v>0.77566413899999997</c:v>
                </c:pt>
                <c:pt idx="14">
                  <c:v>0.74418818399999997</c:v>
                </c:pt>
                <c:pt idx="15">
                  <c:v>0.73983691600000001</c:v>
                </c:pt>
                <c:pt idx="16">
                  <c:v>0.74402100199999999</c:v>
                </c:pt>
                <c:pt idx="17">
                  <c:v>0.73273420499999997</c:v>
                </c:pt>
                <c:pt idx="18">
                  <c:v>0.61519770399999996</c:v>
                </c:pt>
                <c:pt idx="19">
                  <c:v>0.57629656900000004</c:v>
                </c:pt>
                <c:pt idx="20">
                  <c:v>0.57802603699999999</c:v>
                </c:pt>
                <c:pt idx="21">
                  <c:v>0.58352531600000002</c:v>
                </c:pt>
                <c:pt idx="22">
                  <c:v>0.58255359699999998</c:v>
                </c:pt>
                <c:pt idx="23">
                  <c:v>0.59764693800000002</c:v>
                </c:pt>
                <c:pt idx="24">
                  <c:v>0.594692993</c:v>
                </c:pt>
                <c:pt idx="25">
                  <c:v>0.61501176999999996</c:v>
                </c:pt>
                <c:pt idx="26">
                  <c:v>0.63493673500000003</c:v>
                </c:pt>
                <c:pt idx="27">
                  <c:v>0.63954369899999997</c:v>
                </c:pt>
                <c:pt idx="28">
                  <c:v>0.569963628</c:v>
                </c:pt>
                <c:pt idx="29">
                  <c:v>0.55576419899999996</c:v>
                </c:pt>
                <c:pt idx="30">
                  <c:v>0.54908017099999995</c:v>
                </c:pt>
                <c:pt idx="31">
                  <c:v>0.53879285099999996</c:v>
                </c:pt>
                <c:pt idx="32">
                  <c:v>0.52168326200000004</c:v>
                </c:pt>
                <c:pt idx="33">
                  <c:v>0.50083131700000005</c:v>
                </c:pt>
                <c:pt idx="34">
                  <c:v>0.48482272100000001</c:v>
                </c:pt>
                <c:pt idx="35">
                  <c:v>0.48209428300000001</c:v>
                </c:pt>
                <c:pt idx="36">
                  <c:v>0.47170278799999998</c:v>
                </c:pt>
                <c:pt idx="37">
                  <c:v>0.46646892400000001</c:v>
                </c:pt>
                <c:pt idx="38">
                  <c:v>0.414113542</c:v>
                </c:pt>
                <c:pt idx="39">
                  <c:v>0.41299085699999999</c:v>
                </c:pt>
                <c:pt idx="40">
                  <c:v>0.415128518</c:v>
                </c:pt>
                <c:pt idx="41">
                  <c:v>0.40571900700000002</c:v>
                </c:pt>
                <c:pt idx="42">
                  <c:v>0.40280216099999999</c:v>
                </c:pt>
                <c:pt idx="43">
                  <c:v>0.39416393500000002</c:v>
                </c:pt>
                <c:pt idx="44">
                  <c:v>0.37917873099999999</c:v>
                </c:pt>
                <c:pt idx="45">
                  <c:v>0.36685798600000002</c:v>
                </c:pt>
                <c:pt idx="46">
                  <c:v>0.34936163799999997</c:v>
                </c:pt>
                <c:pt idx="47">
                  <c:v>0.33373155399999999</c:v>
                </c:pt>
                <c:pt idx="48">
                  <c:v>0.29049248900000002</c:v>
                </c:pt>
                <c:pt idx="49">
                  <c:v>0.27529940200000003</c:v>
                </c:pt>
                <c:pt idx="50">
                  <c:v>0.26296151600000001</c:v>
                </c:pt>
                <c:pt idx="51">
                  <c:v>0.249350395</c:v>
                </c:pt>
                <c:pt idx="52">
                  <c:v>0.23617023600000001</c:v>
                </c:pt>
                <c:pt idx="53">
                  <c:v>0.22469955599999999</c:v>
                </c:pt>
                <c:pt idx="54">
                  <c:v>0.21222585999999999</c:v>
                </c:pt>
                <c:pt idx="55">
                  <c:v>0.20125710699999999</c:v>
                </c:pt>
                <c:pt idx="56">
                  <c:v>0.18977501799999999</c:v>
                </c:pt>
                <c:pt idx="57">
                  <c:v>0.17881385499999999</c:v>
                </c:pt>
                <c:pt idx="58">
                  <c:v>0.15773874299999999</c:v>
                </c:pt>
                <c:pt idx="59">
                  <c:v>0.148432605</c:v>
                </c:pt>
                <c:pt idx="60">
                  <c:v>0.138912274</c:v>
                </c:pt>
                <c:pt idx="61">
                  <c:v>0.12983492299999999</c:v>
                </c:pt>
                <c:pt idx="62">
                  <c:v>0.121691246</c:v>
                </c:pt>
                <c:pt idx="63">
                  <c:v>0.114626294</c:v>
                </c:pt>
                <c:pt idx="64">
                  <c:v>0.107714533</c:v>
                </c:pt>
                <c:pt idx="65">
                  <c:v>0.101312549</c:v>
                </c:pt>
                <c:pt idx="66">
                  <c:v>9.6054268999999998E-2</c:v>
                </c:pt>
                <c:pt idx="67">
                  <c:v>9.1472402999999994E-2</c:v>
                </c:pt>
                <c:pt idx="68">
                  <c:v>8.2444834999999994E-2</c:v>
                </c:pt>
                <c:pt idx="69">
                  <c:v>7.8913657999999998E-2</c:v>
                </c:pt>
                <c:pt idx="70">
                  <c:v>7.5850427999999998E-2</c:v>
                </c:pt>
                <c:pt idx="71">
                  <c:v>7.3360244000000005E-2</c:v>
                </c:pt>
                <c:pt idx="72">
                  <c:v>7.1176989999999996E-2</c:v>
                </c:pt>
                <c:pt idx="73">
                  <c:v>6.9089558999999995E-2</c:v>
                </c:pt>
                <c:pt idx="74">
                  <c:v>6.6916028000000002E-2</c:v>
                </c:pt>
                <c:pt idx="75">
                  <c:v>6.5001825999999999E-2</c:v>
                </c:pt>
                <c:pt idx="76">
                  <c:v>6.3233367999999998E-2</c:v>
                </c:pt>
                <c:pt idx="77">
                  <c:v>6.1508742999999998E-2</c:v>
                </c:pt>
                <c:pt idx="78">
                  <c:v>5.6734240999999998E-2</c:v>
                </c:pt>
                <c:pt idx="79">
                  <c:v>5.5516313999999997E-2</c:v>
                </c:pt>
                <c:pt idx="80">
                  <c:v>5.4467953999999999E-2</c:v>
                </c:pt>
                <c:pt idx="81">
                  <c:v>5.3392435000000002E-2</c:v>
                </c:pt>
                <c:pt idx="82">
                  <c:v>5.2251398999999997E-2</c:v>
                </c:pt>
                <c:pt idx="83">
                  <c:v>5.1373342000000002E-2</c:v>
                </c:pt>
                <c:pt idx="84">
                  <c:v>5.0666936000000003E-2</c:v>
                </c:pt>
                <c:pt idx="85">
                  <c:v>4.9926235999999999E-2</c:v>
                </c:pt>
                <c:pt idx="86">
                  <c:v>4.9192223E-2</c:v>
                </c:pt>
                <c:pt idx="87">
                  <c:v>4.8726997000000001E-2</c:v>
                </c:pt>
                <c:pt idx="88">
                  <c:v>4.6217768999999999E-2</c:v>
                </c:pt>
                <c:pt idx="89">
                  <c:v>4.5846906999999999E-2</c:v>
                </c:pt>
                <c:pt idx="90">
                  <c:v>4.5667777E-2</c:v>
                </c:pt>
                <c:pt idx="91">
                  <c:v>4.5581541000000003E-2</c:v>
                </c:pt>
                <c:pt idx="92">
                  <c:v>4.5898396000000001E-2</c:v>
                </c:pt>
                <c:pt idx="93">
                  <c:v>4.6424717999999997E-2</c:v>
                </c:pt>
                <c:pt idx="94">
                  <c:v>4.7026669E-2</c:v>
                </c:pt>
                <c:pt idx="95">
                  <c:v>4.7853813000000002E-2</c:v>
                </c:pt>
                <c:pt idx="96">
                  <c:v>4.8641401000000001E-2</c:v>
                </c:pt>
                <c:pt idx="97">
                  <c:v>4.9785359000000001E-2</c:v>
                </c:pt>
                <c:pt idx="98">
                  <c:v>4.8823980000000003E-2</c:v>
                </c:pt>
                <c:pt idx="99">
                  <c:v>4.9884509E-2</c:v>
                </c:pt>
                <c:pt idx="100">
                  <c:v>5.0838521999999997E-2</c:v>
                </c:pt>
                <c:pt idx="101">
                  <c:v>5.1672254000000001E-2</c:v>
                </c:pt>
                <c:pt idx="102">
                  <c:v>5.2670322999999998E-2</c:v>
                </c:pt>
                <c:pt idx="103">
                  <c:v>5.3591468000000003E-2</c:v>
                </c:pt>
                <c:pt idx="104">
                  <c:v>5.4221682E-2</c:v>
                </c:pt>
                <c:pt idx="105">
                  <c:v>5.4849851999999998E-2</c:v>
                </c:pt>
                <c:pt idx="106">
                  <c:v>5.5571677999999999E-2</c:v>
                </c:pt>
                <c:pt idx="107">
                  <c:v>5.6376686000000002E-2</c:v>
                </c:pt>
                <c:pt idx="108">
                  <c:v>5.4972355000000001E-2</c:v>
                </c:pt>
                <c:pt idx="109">
                  <c:v>5.5858484999999999E-2</c:v>
                </c:pt>
                <c:pt idx="110">
                  <c:v>5.6775191000000003E-2</c:v>
                </c:pt>
                <c:pt idx="111">
                  <c:v>5.7851705000000003E-2</c:v>
                </c:pt>
                <c:pt idx="112">
                  <c:v>5.9059103000000002E-2</c:v>
                </c:pt>
                <c:pt idx="113">
                  <c:v>6.0382207E-2</c:v>
                </c:pt>
                <c:pt idx="114">
                  <c:v>6.1721466000000003E-2</c:v>
                </c:pt>
                <c:pt idx="115">
                  <c:v>6.3077187000000007E-2</c:v>
                </c:pt>
                <c:pt idx="116">
                  <c:v>6.4486899E-2</c:v>
                </c:pt>
                <c:pt idx="117">
                  <c:v>6.5952774000000006E-2</c:v>
                </c:pt>
                <c:pt idx="118">
                  <c:v>6.4882836999999999E-2</c:v>
                </c:pt>
                <c:pt idx="119">
                  <c:v>6.6150389000000004E-2</c:v>
                </c:pt>
                <c:pt idx="120">
                  <c:v>6.7618042000000003E-2</c:v>
                </c:pt>
                <c:pt idx="121">
                  <c:v>6.8885643999999996E-2</c:v>
                </c:pt>
                <c:pt idx="122">
                  <c:v>7.0343902999999999E-2</c:v>
                </c:pt>
                <c:pt idx="123">
                  <c:v>7.1917622E-2</c:v>
                </c:pt>
                <c:pt idx="124">
                  <c:v>7.3488951999999996E-2</c:v>
                </c:pt>
                <c:pt idx="125">
                  <c:v>7.5199411999999993E-2</c:v>
                </c:pt>
                <c:pt idx="126">
                  <c:v>7.6941274000000004E-2</c:v>
                </c:pt>
                <c:pt idx="127">
                  <c:v>7.8891430999999998E-2</c:v>
                </c:pt>
                <c:pt idx="128">
                  <c:v>7.8162699000000002E-2</c:v>
                </c:pt>
                <c:pt idx="129">
                  <c:v>8.0417944000000005E-2</c:v>
                </c:pt>
                <c:pt idx="130">
                  <c:v>8.2711428000000004E-2</c:v>
                </c:pt>
                <c:pt idx="131">
                  <c:v>8.5161310000000004E-2</c:v>
                </c:pt>
                <c:pt idx="132">
                  <c:v>8.7588606999999999E-2</c:v>
                </c:pt>
                <c:pt idx="133">
                  <c:v>9.0128172000000006E-2</c:v>
                </c:pt>
                <c:pt idx="134">
                  <c:v>9.2684634000000002E-2</c:v>
                </c:pt>
                <c:pt idx="135">
                  <c:v>9.5041364000000003E-2</c:v>
                </c:pt>
                <c:pt idx="136">
                  <c:v>9.7352733999999996E-2</c:v>
                </c:pt>
                <c:pt idx="137">
                  <c:v>9.9444658000000005E-2</c:v>
                </c:pt>
                <c:pt idx="138">
                  <c:v>9.8084938999999996E-2</c:v>
                </c:pt>
                <c:pt idx="139">
                  <c:v>9.9924658999999999E-2</c:v>
                </c:pt>
                <c:pt idx="140">
                  <c:v>0.101467931</c:v>
                </c:pt>
                <c:pt idx="141">
                  <c:v>0.102881115</c:v>
                </c:pt>
                <c:pt idx="142">
                  <c:v>0.10398334200000001</c:v>
                </c:pt>
                <c:pt idx="143">
                  <c:v>0.10539121999999999</c:v>
                </c:pt>
                <c:pt idx="144">
                  <c:v>0.106709945</c:v>
                </c:pt>
                <c:pt idx="145">
                  <c:v>0.10782837200000001</c:v>
                </c:pt>
                <c:pt idx="146">
                  <c:v>0.108926012</c:v>
                </c:pt>
                <c:pt idx="147">
                  <c:v>0.11022135499999999</c:v>
                </c:pt>
                <c:pt idx="148">
                  <c:v>0.108281183</c:v>
                </c:pt>
                <c:pt idx="149">
                  <c:v>0.109804147</c:v>
                </c:pt>
                <c:pt idx="150">
                  <c:v>0.111289376</c:v>
                </c:pt>
                <c:pt idx="151">
                  <c:v>0.11316233000000001</c:v>
                </c:pt>
                <c:pt idx="152">
                  <c:v>0.11496933099999999</c:v>
                </c:pt>
                <c:pt idx="153">
                  <c:v>0.1169854</c:v>
                </c:pt>
                <c:pt idx="154">
                  <c:v>0.118928518</c:v>
                </c:pt>
                <c:pt idx="155">
                  <c:v>0.12079490499999999</c:v>
                </c:pt>
                <c:pt idx="156">
                  <c:v>0.122520859</c:v>
                </c:pt>
                <c:pt idx="157">
                  <c:v>0.12422411999999999</c:v>
                </c:pt>
                <c:pt idx="158">
                  <c:v>0.122026207</c:v>
                </c:pt>
                <c:pt idx="159">
                  <c:v>0.123239459</c:v>
                </c:pt>
                <c:pt idx="160">
                  <c:v>0.124475271</c:v>
                </c:pt>
                <c:pt idx="161">
                  <c:v>0.12530417999999999</c:v>
                </c:pt>
                <c:pt idx="162">
                  <c:v>0.12626991200000001</c:v>
                </c:pt>
                <c:pt idx="163">
                  <c:v>0.127187207</c:v>
                </c:pt>
                <c:pt idx="164">
                  <c:v>0.128024624</c:v>
                </c:pt>
                <c:pt idx="165">
                  <c:v>0.12908881799999999</c:v>
                </c:pt>
                <c:pt idx="166">
                  <c:v>0.12999640200000001</c:v>
                </c:pt>
                <c:pt idx="167">
                  <c:v>0.13090426199999999</c:v>
                </c:pt>
                <c:pt idx="168">
                  <c:v>0.12833177200000001</c:v>
                </c:pt>
                <c:pt idx="169">
                  <c:v>0.12922270999999999</c:v>
                </c:pt>
                <c:pt idx="170">
                  <c:v>0.13029876400000001</c:v>
                </c:pt>
                <c:pt idx="171">
                  <c:v>0.13140717699999999</c:v>
                </c:pt>
                <c:pt idx="172">
                  <c:v>0.13274251500000001</c:v>
                </c:pt>
                <c:pt idx="173">
                  <c:v>0.134113867</c:v>
                </c:pt>
                <c:pt idx="174">
                  <c:v>0.13538745099999999</c:v>
                </c:pt>
                <c:pt idx="175">
                  <c:v>0.13701086700000001</c:v>
                </c:pt>
                <c:pt idx="176">
                  <c:v>0.13910134900000001</c:v>
                </c:pt>
                <c:pt idx="177">
                  <c:v>0.140953152</c:v>
                </c:pt>
                <c:pt idx="178">
                  <c:v>0.13876116999999999</c:v>
                </c:pt>
                <c:pt idx="179">
                  <c:v>0.14069551299999999</c:v>
                </c:pt>
                <c:pt idx="180">
                  <c:v>0.14251793500000001</c:v>
                </c:pt>
                <c:pt idx="181">
                  <c:v>0.144765754</c:v>
                </c:pt>
                <c:pt idx="182">
                  <c:v>0.146380803</c:v>
                </c:pt>
                <c:pt idx="183">
                  <c:v>0.14836666000000001</c:v>
                </c:pt>
                <c:pt idx="184">
                  <c:v>0.15005089199999999</c:v>
                </c:pt>
                <c:pt idx="185">
                  <c:v>0.151804525</c:v>
                </c:pt>
                <c:pt idx="186">
                  <c:v>0.15356497799999999</c:v>
                </c:pt>
                <c:pt idx="187">
                  <c:v>0.15499249700000001</c:v>
                </c:pt>
                <c:pt idx="188">
                  <c:v>0.152810162</c:v>
                </c:pt>
                <c:pt idx="189">
                  <c:v>0.15434493699999999</c:v>
                </c:pt>
                <c:pt idx="190">
                  <c:v>0.155508596</c:v>
                </c:pt>
                <c:pt idx="191">
                  <c:v>0.15688263399999999</c:v>
                </c:pt>
                <c:pt idx="192">
                  <c:v>0.15850697799999999</c:v>
                </c:pt>
                <c:pt idx="193">
                  <c:v>0.160261189</c:v>
                </c:pt>
                <c:pt idx="194">
                  <c:v>0.161743361</c:v>
                </c:pt>
                <c:pt idx="195">
                  <c:v>0.16349523899999999</c:v>
                </c:pt>
                <c:pt idx="196">
                  <c:v>0.16540901399999999</c:v>
                </c:pt>
                <c:pt idx="197">
                  <c:v>0.167884915</c:v>
                </c:pt>
                <c:pt idx="198">
                  <c:v>0.166188744</c:v>
                </c:pt>
                <c:pt idx="199">
                  <c:v>0.16851585099999999</c:v>
                </c:pt>
                <c:pt idx="200">
                  <c:v>0.17118412699999999</c:v>
                </c:pt>
                <c:pt idx="201">
                  <c:v>0.174208271</c:v>
                </c:pt>
                <c:pt idx="202">
                  <c:v>0.17673894800000001</c:v>
                </c:pt>
                <c:pt idx="203">
                  <c:v>0.179514653</c:v>
                </c:pt>
                <c:pt idx="204">
                  <c:v>0.18240805099999999</c:v>
                </c:pt>
                <c:pt idx="205">
                  <c:v>0.184987134</c:v>
                </c:pt>
                <c:pt idx="206">
                  <c:v>0.18767877299999999</c:v>
                </c:pt>
                <c:pt idx="207">
                  <c:v>0.19004442099999999</c:v>
                </c:pt>
                <c:pt idx="208">
                  <c:v>0.18772740399999999</c:v>
                </c:pt>
                <c:pt idx="209">
                  <c:v>0.18988313500000001</c:v>
                </c:pt>
                <c:pt idx="210">
                  <c:v>0.192096671</c:v>
                </c:pt>
                <c:pt idx="211">
                  <c:v>0.193883007</c:v>
                </c:pt>
                <c:pt idx="212">
                  <c:v>0.19597867399999999</c:v>
                </c:pt>
                <c:pt idx="213">
                  <c:v>0.19762063899999999</c:v>
                </c:pt>
                <c:pt idx="214">
                  <c:v>0.19915998200000001</c:v>
                </c:pt>
                <c:pt idx="215">
                  <c:v>0.20142744800000001</c:v>
                </c:pt>
                <c:pt idx="216">
                  <c:v>0.20347380800000001</c:v>
                </c:pt>
                <c:pt idx="217">
                  <c:v>0.20546389200000001</c:v>
                </c:pt>
                <c:pt idx="218">
                  <c:v>0.202486893</c:v>
                </c:pt>
                <c:pt idx="219">
                  <c:v>0.20462934899999999</c:v>
                </c:pt>
                <c:pt idx="220">
                  <c:v>0.20771411100000001</c:v>
                </c:pt>
                <c:pt idx="221">
                  <c:v>0.20989650100000001</c:v>
                </c:pt>
                <c:pt idx="222">
                  <c:v>0.21200091800000001</c:v>
                </c:pt>
                <c:pt idx="223">
                  <c:v>0.21443611800000001</c:v>
                </c:pt>
                <c:pt idx="224">
                  <c:v>0.21678777799999999</c:v>
                </c:pt>
                <c:pt idx="225">
                  <c:v>0.219919531</c:v>
                </c:pt>
                <c:pt idx="226">
                  <c:v>0.22198869299999999</c:v>
                </c:pt>
                <c:pt idx="227">
                  <c:v>0.22393185099999999</c:v>
                </c:pt>
                <c:pt idx="228">
                  <c:v>0.22169766199999999</c:v>
                </c:pt>
                <c:pt idx="229">
                  <c:v>0.224152781</c:v>
                </c:pt>
                <c:pt idx="230">
                  <c:v>0.22639384000000001</c:v>
                </c:pt>
                <c:pt idx="231">
                  <c:v>0.22852582299999999</c:v>
                </c:pt>
                <c:pt idx="232">
                  <c:v>0.230463522</c:v>
                </c:pt>
                <c:pt idx="233">
                  <c:v>0.23258335099999999</c:v>
                </c:pt>
                <c:pt idx="234">
                  <c:v>0.234637084</c:v>
                </c:pt>
                <c:pt idx="235">
                  <c:v>0.23740039700000001</c:v>
                </c:pt>
                <c:pt idx="236">
                  <c:v>0.23930015099999999</c:v>
                </c:pt>
                <c:pt idx="237">
                  <c:v>0.241421096</c:v>
                </c:pt>
                <c:pt idx="238">
                  <c:v>0.23869212000000001</c:v>
                </c:pt>
                <c:pt idx="239">
                  <c:v>0.24135298399999999</c:v>
                </c:pt>
                <c:pt idx="240">
                  <c:v>0.24440313499999999</c:v>
                </c:pt>
                <c:pt idx="241">
                  <c:v>0.24630222099999999</c:v>
                </c:pt>
                <c:pt idx="242">
                  <c:v>0.249553674</c:v>
                </c:pt>
                <c:pt idx="243">
                  <c:v>0.25207807999999998</c:v>
                </c:pt>
                <c:pt idx="244">
                  <c:v>0.25455737899999997</c:v>
                </c:pt>
                <c:pt idx="245">
                  <c:v>0.257014089</c:v>
                </c:pt>
                <c:pt idx="246">
                  <c:v>0.25857986999999999</c:v>
                </c:pt>
                <c:pt idx="247">
                  <c:v>0.260749603</c:v>
                </c:pt>
                <c:pt idx="248">
                  <c:v>0.25717495600000001</c:v>
                </c:pt>
                <c:pt idx="249">
                  <c:v>0.25867665000000001</c:v>
                </c:pt>
                <c:pt idx="250">
                  <c:v>0.26066579200000001</c:v>
                </c:pt>
                <c:pt idx="251">
                  <c:v>0.26179134300000001</c:v>
                </c:pt>
                <c:pt idx="252">
                  <c:v>0.26370661200000001</c:v>
                </c:pt>
                <c:pt idx="253">
                  <c:v>0.265316895</c:v>
                </c:pt>
                <c:pt idx="254">
                  <c:v>0.26711412499999998</c:v>
                </c:pt>
                <c:pt idx="255">
                  <c:v>0.268934811</c:v>
                </c:pt>
                <c:pt idx="256">
                  <c:v>0.27140687899999999</c:v>
                </c:pt>
                <c:pt idx="257">
                  <c:v>0.27432690300000001</c:v>
                </c:pt>
                <c:pt idx="258">
                  <c:v>0.27158731800000002</c:v>
                </c:pt>
                <c:pt idx="259">
                  <c:v>0.27406972200000002</c:v>
                </c:pt>
                <c:pt idx="260">
                  <c:v>0.27702658000000002</c:v>
                </c:pt>
                <c:pt idx="261">
                  <c:v>0.280113379</c:v>
                </c:pt>
                <c:pt idx="262">
                  <c:v>0.28373504199999999</c:v>
                </c:pt>
                <c:pt idx="263">
                  <c:v>0.286972799</c:v>
                </c:pt>
                <c:pt idx="264">
                  <c:v>0.28970301100000001</c:v>
                </c:pt>
                <c:pt idx="265">
                  <c:v>0.29225467599999999</c:v>
                </c:pt>
                <c:pt idx="266">
                  <c:v>0.29479258400000002</c:v>
                </c:pt>
                <c:pt idx="267">
                  <c:v>0.297412966</c:v>
                </c:pt>
                <c:pt idx="268">
                  <c:v>0.29481385500000001</c:v>
                </c:pt>
                <c:pt idx="269">
                  <c:v>0.297902683</c:v>
                </c:pt>
                <c:pt idx="270">
                  <c:v>0.30170257</c:v>
                </c:pt>
                <c:pt idx="271">
                  <c:v>0.30473006699999999</c:v>
                </c:pt>
                <c:pt idx="272">
                  <c:v>0.307699008</c:v>
                </c:pt>
                <c:pt idx="273">
                  <c:v>0.310909712</c:v>
                </c:pt>
                <c:pt idx="274">
                  <c:v>0.31359114799999999</c:v>
                </c:pt>
                <c:pt idx="275">
                  <c:v>0.31659557199999999</c:v>
                </c:pt>
                <c:pt idx="276">
                  <c:v>0.31934059999999997</c:v>
                </c:pt>
                <c:pt idx="277">
                  <c:v>0.32102855499999999</c:v>
                </c:pt>
                <c:pt idx="278">
                  <c:v>0.317578835</c:v>
                </c:pt>
                <c:pt idx="279">
                  <c:v>0.32038072200000001</c:v>
                </c:pt>
                <c:pt idx="280">
                  <c:v>0.32281311299999998</c:v>
                </c:pt>
                <c:pt idx="281">
                  <c:v>0.324661647</c:v>
                </c:pt>
                <c:pt idx="282">
                  <c:v>0.32646636400000001</c:v>
                </c:pt>
                <c:pt idx="283">
                  <c:v>0.32868007500000002</c:v>
                </c:pt>
                <c:pt idx="284">
                  <c:v>0.33113751600000002</c:v>
                </c:pt>
                <c:pt idx="285">
                  <c:v>0.33379768999999998</c:v>
                </c:pt>
                <c:pt idx="286">
                  <c:v>0.33663299299999999</c:v>
                </c:pt>
                <c:pt idx="287">
                  <c:v>0.33885715300000002</c:v>
                </c:pt>
                <c:pt idx="288">
                  <c:v>0.33612556999999998</c:v>
                </c:pt>
                <c:pt idx="289">
                  <c:v>0.33899206399999998</c:v>
                </c:pt>
                <c:pt idx="290">
                  <c:v>0.34188931</c:v>
                </c:pt>
                <c:pt idx="291">
                  <c:v>0.34424858400000002</c:v>
                </c:pt>
                <c:pt idx="292">
                  <c:v>0.347199127</c:v>
                </c:pt>
                <c:pt idx="293">
                  <c:v>0.35068480200000002</c:v>
                </c:pt>
                <c:pt idx="294">
                  <c:v>0.35275890300000001</c:v>
                </c:pt>
                <c:pt idx="295">
                  <c:v>0.35615763299999997</c:v>
                </c:pt>
                <c:pt idx="296">
                  <c:v>0.35837813000000002</c:v>
                </c:pt>
                <c:pt idx="297">
                  <c:v>0.36127183600000001</c:v>
                </c:pt>
                <c:pt idx="298">
                  <c:v>0.35817079000000002</c:v>
                </c:pt>
                <c:pt idx="299">
                  <c:v>0.36044567700000002</c:v>
                </c:pt>
                <c:pt idx="300">
                  <c:v>0.36334233999999999</c:v>
                </c:pt>
                <c:pt idx="301">
                  <c:v>0.36514601299999999</c:v>
                </c:pt>
                <c:pt idx="302">
                  <c:v>0.367962289</c:v>
                </c:pt>
                <c:pt idx="303">
                  <c:v>0.37071989599999999</c:v>
                </c:pt>
                <c:pt idx="304">
                  <c:v>0.37335148299999998</c:v>
                </c:pt>
                <c:pt idx="305">
                  <c:v>0.37681292799999999</c:v>
                </c:pt>
                <c:pt idx="306">
                  <c:v>0.37980477600000001</c:v>
                </c:pt>
                <c:pt idx="307">
                  <c:v>0.38334597199999998</c:v>
                </c:pt>
                <c:pt idx="308">
                  <c:v>0.38039349099999997</c:v>
                </c:pt>
                <c:pt idx="309">
                  <c:v>0.383567149</c:v>
                </c:pt>
                <c:pt idx="310">
                  <c:v>0.38761152900000001</c:v>
                </c:pt>
                <c:pt idx="311">
                  <c:v>0.38931776200000001</c:v>
                </c:pt>
                <c:pt idx="312">
                  <c:v>0.39248738599999999</c:v>
                </c:pt>
                <c:pt idx="313">
                  <c:v>0.39571708900000002</c:v>
                </c:pt>
                <c:pt idx="314">
                  <c:v>0.398691293</c:v>
                </c:pt>
                <c:pt idx="315">
                  <c:v>0.40109419000000002</c:v>
                </c:pt>
                <c:pt idx="316">
                  <c:v>0.40344502799999998</c:v>
                </c:pt>
                <c:pt idx="317">
                  <c:v>0.40704361900000002</c:v>
                </c:pt>
                <c:pt idx="318">
                  <c:v>0.40301419100000002</c:v>
                </c:pt>
                <c:pt idx="319">
                  <c:v>0.40548762900000002</c:v>
                </c:pt>
                <c:pt idx="320">
                  <c:v>0.40816855800000001</c:v>
                </c:pt>
                <c:pt idx="321">
                  <c:v>0.41043861599999998</c:v>
                </c:pt>
                <c:pt idx="322">
                  <c:v>0.41308329599999999</c:v>
                </c:pt>
                <c:pt idx="323">
                  <c:v>0.41528406699999998</c:v>
                </c:pt>
                <c:pt idx="324">
                  <c:v>0.417335385</c:v>
                </c:pt>
                <c:pt idx="325">
                  <c:v>0.42116753499999998</c:v>
                </c:pt>
                <c:pt idx="326">
                  <c:v>0.42454041999999997</c:v>
                </c:pt>
                <c:pt idx="327">
                  <c:v>0.42757300500000001</c:v>
                </c:pt>
                <c:pt idx="328">
                  <c:v>0.42197147200000001</c:v>
                </c:pt>
                <c:pt idx="329">
                  <c:v>0.42505915100000002</c:v>
                </c:pt>
                <c:pt idx="330">
                  <c:v>0.428014269</c:v>
                </c:pt>
                <c:pt idx="331">
                  <c:v>0.43104653500000001</c:v>
                </c:pt>
                <c:pt idx="332">
                  <c:v>0.43431290700000003</c:v>
                </c:pt>
                <c:pt idx="333">
                  <c:v>0.43584876</c:v>
                </c:pt>
                <c:pt idx="334">
                  <c:v>0.43746362599999999</c:v>
                </c:pt>
                <c:pt idx="335">
                  <c:v>0.439478814</c:v>
                </c:pt>
                <c:pt idx="336">
                  <c:v>0.44160806000000002</c:v>
                </c:pt>
                <c:pt idx="337">
                  <c:v>0.44371988299999998</c:v>
                </c:pt>
                <c:pt idx="338">
                  <c:v>0.439329521</c:v>
                </c:pt>
                <c:pt idx="339">
                  <c:v>0.44043386699999998</c:v>
                </c:pt>
                <c:pt idx="340">
                  <c:v>0.44290708000000001</c:v>
                </c:pt>
                <c:pt idx="341">
                  <c:v>0.44649827199999997</c:v>
                </c:pt>
                <c:pt idx="342">
                  <c:v>0.44905446799999998</c:v>
                </c:pt>
                <c:pt idx="343">
                  <c:v>0.452803234</c:v>
                </c:pt>
                <c:pt idx="344">
                  <c:v>0.45505496099999998</c:v>
                </c:pt>
                <c:pt idx="345">
                  <c:v>0.45894527299999999</c:v>
                </c:pt>
                <c:pt idx="346">
                  <c:v>0.46099487099999997</c:v>
                </c:pt>
                <c:pt idx="347">
                  <c:v>0.46456947700000001</c:v>
                </c:pt>
                <c:pt idx="348">
                  <c:v>0.46033059599999998</c:v>
                </c:pt>
                <c:pt idx="349">
                  <c:v>0.46297841000000001</c:v>
                </c:pt>
                <c:pt idx="350">
                  <c:v>0.46544466000000001</c:v>
                </c:pt>
                <c:pt idx="351">
                  <c:v>0.46768554600000001</c:v>
                </c:pt>
                <c:pt idx="352">
                  <c:v>0.468944904</c:v>
                </c:pt>
                <c:pt idx="353">
                  <c:v>0.47346400199999999</c:v>
                </c:pt>
                <c:pt idx="354">
                  <c:v>0.47474944000000002</c:v>
                </c:pt>
                <c:pt idx="355">
                  <c:v>0.47786224300000002</c:v>
                </c:pt>
                <c:pt idx="356">
                  <c:v>0.479309076</c:v>
                </c:pt>
                <c:pt idx="357">
                  <c:v>0.48180381999999999</c:v>
                </c:pt>
                <c:pt idx="358">
                  <c:v>0.478137812</c:v>
                </c:pt>
                <c:pt idx="359">
                  <c:v>0.48082128600000001</c:v>
                </c:pt>
                <c:pt idx="360">
                  <c:v>0.48507148900000002</c:v>
                </c:pt>
                <c:pt idx="361">
                  <c:v>0.48848877299999999</c:v>
                </c:pt>
                <c:pt idx="362">
                  <c:v>0.49263552100000002</c:v>
                </c:pt>
                <c:pt idx="363">
                  <c:v>0.49559156300000001</c:v>
                </c:pt>
                <c:pt idx="364">
                  <c:v>0.49811130100000001</c:v>
                </c:pt>
                <c:pt idx="365">
                  <c:v>0.50196357199999997</c:v>
                </c:pt>
                <c:pt idx="366">
                  <c:v>0.506090386</c:v>
                </c:pt>
                <c:pt idx="367">
                  <c:v>0.50763261299999995</c:v>
                </c:pt>
                <c:pt idx="368">
                  <c:v>0.50328296900000002</c:v>
                </c:pt>
                <c:pt idx="369">
                  <c:v>0.505473913</c:v>
                </c:pt>
                <c:pt idx="370">
                  <c:v>0.50783405800000003</c:v>
                </c:pt>
                <c:pt idx="371">
                  <c:v>0.51044647300000001</c:v>
                </c:pt>
                <c:pt idx="372">
                  <c:v>0.51206293800000002</c:v>
                </c:pt>
                <c:pt idx="373">
                  <c:v>0.51516718100000003</c:v>
                </c:pt>
                <c:pt idx="374">
                  <c:v>0.51741387900000002</c:v>
                </c:pt>
                <c:pt idx="375">
                  <c:v>0.52039553500000002</c:v>
                </c:pt>
                <c:pt idx="376">
                  <c:v>0.52248323200000002</c:v>
                </c:pt>
                <c:pt idx="377">
                  <c:v>0.52509555500000005</c:v>
                </c:pt>
                <c:pt idx="378">
                  <c:v>0.52145324800000004</c:v>
                </c:pt>
                <c:pt idx="379">
                  <c:v>0.52414212699999996</c:v>
                </c:pt>
                <c:pt idx="380">
                  <c:v>0.52676993299999997</c:v>
                </c:pt>
                <c:pt idx="381">
                  <c:v>0.52903451099999999</c:v>
                </c:pt>
                <c:pt idx="382">
                  <c:v>0.531171642</c:v>
                </c:pt>
                <c:pt idx="383">
                  <c:v>0.536133843</c:v>
                </c:pt>
                <c:pt idx="384">
                  <c:v>0.54096602900000001</c:v>
                </c:pt>
                <c:pt idx="385">
                  <c:v>0.54238197899999996</c:v>
                </c:pt>
                <c:pt idx="386">
                  <c:v>0.544636703</c:v>
                </c:pt>
                <c:pt idx="387">
                  <c:v>0.54898512499999996</c:v>
                </c:pt>
                <c:pt idx="388">
                  <c:v>0.54451592999999998</c:v>
                </c:pt>
                <c:pt idx="389">
                  <c:v>0.54691480999999997</c:v>
                </c:pt>
                <c:pt idx="390">
                  <c:v>0.54948564200000005</c:v>
                </c:pt>
                <c:pt idx="391">
                  <c:v>0.55230611699999999</c:v>
                </c:pt>
                <c:pt idx="392">
                  <c:v>0.55595268099999995</c:v>
                </c:pt>
                <c:pt idx="393">
                  <c:v>0.55852620200000003</c:v>
                </c:pt>
                <c:pt idx="394">
                  <c:v>0.56194946499999998</c:v>
                </c:pt>
                <c:pt idx="395">
                  <c:v>0.56608424300000004</c:v>
                </c:pt>
                <c:pt idx="396">
                  <c:v>0.568926296</c:v>
                </c:pt>
                <c:pt idx="397">
                  <c:v>0.572055435</c:v>
                </c:pt>
                <c:pt idx="398">
                  <c:v>0.56804553300000005</c:v>
                </c:pt>
                <c:pt idx="399">
                  <c:v>0.57139643600000001</c:v>
                </c:pt>
                <c:pt idx="400">
                  <c:v>0.57496989399999998</c:v>
                </c:pt>
                <c:pt idx="401">
                  <c:v>0.57906885399999997</c:v>
                </c:pt>
                <c:pt idx="402">
                  <c:v>0.58294095499999998</c:v>
                </c:pt>
                <c:pt idx="403">
                  <c:v>0.58658051700000002</c:v>
                </c:pt>
                <c:pt idx="404">
                  <c:v>0.59179896300000001</c:v>
                </c:pt>
                <c:pt idx="405">
                  <c:v>0.59439215499999998</c:v>
                </c:pt>
                <c:pt idx="406">
                  <c:v>0.59720088100000002</c:v>
                </c:pt>
                <c:pt idx="407">
                  <c:v>0.59989824599999997</c:v>
                </c:pt>
                <c:pt idx="408">
                  <c:v>0.59580288699999995</c:v>
                </c:pt>
                <c:pt idx="409">
                  <c:v>0.59828916300000001</c:v>
                </c:pt>
                <c:pt idx="410">
                  <c:v>0.60031613299999997</c:v>
                </c:pt>
                <c:pt idx="411">
                  <c:v>0.60439378799999999</c:v>
                </c:pt>
                <c:pt idx="412">
                  <c:v>0.60664505099999999</c:v>
                </c:pt>
                <c:pt idx="413">
                  <c:v>0.61013944899999994</c:v>
                </c:pt>
                <c:pt idx="414">
                  <c:v>0.61535383300000002</c:v>
                </c:pt>
                <c:pt idx="415">
                  <c:v>0.61954778499999996</c:v>
                </c:pt>
                <c:pt idx="416">
                  <c:v>0.62319402700000004</c:v>
                </c:pt>
                <c:pt idx="417">
                  <c:v>0.628490459</c:v>
                </c:pt>
                <c:pt idx="418">
                  <c:v>0.62573323599999997</c:v>
                </c:pt>
                <c:pt idx="419">
                  <c:v>0.62943879599999997</c:v>
                </c:pt>
                <c:pt idx="420">
                  <c:v>0.63099598400000001</c:v>
                </c:pt>
                <c:pt idx="421">
                  <c:v>0.63359323700000003</c:v>
                </c:pt>
                <c:pt idx="422">
                  <c:v>0.63693749099999997</c:v>
                </c:pt>
                <c:pt idx="423">
                  <c:v>0.63858505499999996</c:v>
                </c:pt>
                <c:pt idx="424">
                  <c:v>0.64131470999999995</c:v>
                </c:pt>
                <c:pt idx="425">
                  <c:v>0.64753262199999995</c:v>
                </c:pt>
                <c:pt idx="426">
                  <c:v>0.65130102899999998</c:v>
                </c:pt>
                <c:pt idx="427">
                  <c:v>0.65683373499999997</c:v>
                </c:pt>
                <c:pt idx="428">
                  <c:v>0.65355120700000002</c:v>
                </c:pt>
                <c:pt idx="429">
                  <c:v>0.65553405499999995</c:v>
                </c:pt>
                <c:pt idx="430">
                  <c:v>0.66038575600000005</c:v>
                </c:pt>
                <c:pt idx="431">
                  <c:v>0.66614200499999998</c:v>
                </c:pt>
                <c:pt idx="432">
                  <c:v>0.67008854299999998</c:v>
                </c:pt>
                <c:pt idx="433">
                  <c:v>0.67670472599999998</c:v>
                </c:pt>
                <c:pt idx="434">
                  <c:v>0.67859692900000002</c:v>
                </c:pt>
                <c:pt idx="435">
                  <c:v>0.68406884599999995</c:v>
                </c:pt>
                <c:pt idx="436">
                  <c:v>0.68484615000000004</c:v>
                </c:pt>
                <c:pt idx="437">
                  <c:v>0.68906660500000005</c:v>
                </c:pt>
                <c:pt idx="438">
                  <c:v>0.68529474800000001</c:v>
                </c:pt>
                <c:pt idx="439">
                  <c:v>0.68919409600000003</c:v>
                </c:pt>
                <c:pt idx="440">
                  <c:v>0.690991876</c:v>
                </c:pt>
                <c:pt idx="441">
                  <c:v>0.69410777700000004</c:v>
                </c:pt>
                <c:pt idx="442">
                  <c:v>0.69866356900000004</c:v>
                </c:pt>
                <c:pt idx="443">
                  <c:v>0.69906256499999997</c:v>
                </c:pt>
                <c:pt idx="444">
                  <c:v>0.70243620399999995</c:v>
                </c:pt>
                <c:pt idx="445">
                  <c:v>0.70715933799999997</c:v>
                </c:pt>
                <c:pt idx="446">
                  <c:v>0.71235152499999999</c:v>
                </c:pt>
                <c:pt idx="447">
                  <c:v>0.71861530900000004</c:v>
                </c:pt>
                <c:pt idx="448">
                  <c:v>0.71327460600000003</c:v>
                </c:pt>
                <c:pt idx="449">
                  <c:v>0.71612302100000003</c:v>
                </c:pt>
                <c:pt idx="450">
                  <c:v>0.71796637200000002</c:v>
                </c:pt>
                <c:pt idx="451">
                  <c:v>0.72253540199999999</c:v>
                </c:pt>
                <c:pt idx="452">
                  <c:v>0.72661644299999995</c:v>
                </c:pt>
                <c:pt idx="453">
                  <c:v>0.73047875500000004</c:v>
                </c:pt>
                <c:pt idx="454">
                  <c:v>0.73322918500000001</c:v>
                </c:pt>
                <c:pt idx="455">
                  <c:v>0.73675528899999998</c:v>
                </c:pt>
                <c:pt idx="456">
                  <c:v>0.74174982700000003</c:v>
                </c:pt>
                <c:pt idx="457">
                  <c:v>0.74804045699999999</c:v>
                </c:pt>
                <c:pt idx="458">
                  <c:v>0.743088835</c:v>
                </c:pt>
                <c:pt idx="459">
                  <c:v>0.74983585600000002</c:v>
                </c:pt>
                <c:pt idx="460">
                  <c:v>0.75277751599999998</c:v>
                </c:pt>
                <c:pt idx="461">
                  <c:v>0.75782441599999995</c:v>
                </c:pt>
                <c:pt idx="462">
                  <c:v>0.76254121699999999</c:v>
                </c:pt>
                <c:pt idx="463">
                  <c:v>0.76556401399999996</c:v>
                </c:pt>
                <c:pt idx="464">
                  <c:v>0.768555926</c:v>
                </c:pt>
                <c:pt idx="465">
                  <c:v>0.77228380799999996</c:v>
                </c:pt>
                <c:pt idx="466">
                  <c:v>0.77726853100000004</c:v>
                </c:pt>
                <c:pt idx="467">
                  <c:v>0.78017138600000002</c:v>
                </c:pt>
                <c:pt idx="468">
                  <c:v>0.77357569199999998</c:v>
                </c:pt>
                <c:pt idx="469">
                  <c:v>0.78015553199999998</c:v>
                </c:pt>
                <c:pt idx="470">
                  <c:v>0.78686989900000004</c:v>
                </c:pt>
                <c:pt idx="471">
                  <c:v>0.79104274399999996</c:v>
                </c:pt>
                <c:pt idx="472">
                  <c:v>0.79063995300000001</c:v>
                </c:pt>
                <c:pt idx="473">
                  <c:v>0.79760800899999995</c:v>
                </c:pt>
                <c:pt idx="474">
                  <c:v>0.79952620500000005</c:v>
                </c:pt>
                <c:pt idx="475">
                  <c:v>0.80109120099999997</c:v>
                </c:pt>
                <c:pt idx="476">
                  <c:v>0.80648495899999995</c:v>
                </c:pt>
                <c:pt idx="477">
                  <c:v>0.81094630400000001</c:v>
                </c:pt>
                <c:pt idx="478">
                  <c:v>0.80598508599999996</c:v>
                </c:pt>
                <c:pt idx="479">
                  <c:v>0.80813304699999999</c:v>
                </c:pt>
                <c:pt idx="480">
                  <c:v>0.81304657199999997</c:v>
                </c:pt>
                <c:pt idx="481">
                  <c:v>0.81726894800000005</c:v>
                </c:pt>
                <c:pt idx="482">
                  <c:v>0.82144012600000005</c:v>
                </c:pt>
                <c:pt idx="483">
                  <c:v>0.82710365399999997</c:v>
                </c:pt>
                <c:pt idx="484">
                  <c:v>0.82996911200000001</c:v>
                </c:pt>
                <c:pt idx="485">
                  <c:v>0.833520661</c:v>
                </c:pt>
                <c:pt idx="486">
                  <c:v>0.84111641599999998</c:v>
                </c:pt>
                <c:pt idx="487">
                  <c:v>0.84740729800000003</c:v>
                </c:pt>
                <c:pt idx="488">
                  <c:v>0.840992242</c:v>
                </c:pt>
                <c:pt idx="489">
                  <c:v>0.84855795099999998</c:v>
                </c:pt>
                <c:pt idx="490">
                  <c:v>0.84978867899999999</c:v>
                </c:pt>
                <c:pt idx="491">
                  <c:v>0.85299542299999997</c:v>
                </c:pt>
                <c:pt idx="492">
                  <c:v>0.85466847499999998</c:v>
                </c:pt>
                <c:pt idx="493">
                  <c:v>0.85681129199999995</c:v>
                </c:pt>
                <c:pt idx="494">
                  <c:v>0.86189216999999996</c:v>
                </c:pt>
                <c:pt idx="495">
                  <c:v>0.86738570400000004</c:v>
                </c:pt>
                <c:pt idx="496">
                  <c:v>0.87589598599999996</c:v>
                </c:pt>
                <c:pt idx="497">
                  <c:v>0.879055488</c:v>
                </c:pt>
                <c:pt idx="498">
                  <c:v>0.87103869499999997</c:v>
                </c:pt>
                <c:pt idx="499">
                  <c:v>0.87494799099999998</c:v>
                </c:pt>
                <c:pt idx="500">
                  <c:v>0.87856889900000001</c:v>
                </c:pt>
                <c:pt idx="501">
                  <c:v>0.88434626400000005</c:v>
                </c:pt>
                <c:pt idx="502">
                  <c:v>0.88663344300000002</c:v>
                </c:pt>
                <c:pt idx="503">
                  <c:v>0.89161248199999998</c:v>
                </c:pt>
                <c:pt idx="504">
                  <c:v>0.89490546699999995</c:v>
                </c:pt>
                <c:pt idx="505">
                  <c:v>0.89856676800000002</c:v>
                </c:pt>
                <c:pt idx="506">
                  <c:v>0.90683566199999999</c:v>
                </c:pt>
                <c:pt idx="507">
                  <c:v>0.91422266900000004</c:v>
                </c:pt>
                <c:pt idx="508">
                  <c:v>0.91037707099999998</c:v>
                </c:pt>
                <c:pt idx="509">
                  <c:v>0.91093228000000004</c:v>
                </c:pt>
                <c:pt idx="510">
                  <c:v>0.91568433500000002</c:v>
                </c:pt>
                <c:pt idx="511">
                  <c:v>0.91947996700000001</c:v>
                </c:pt>
                <c:pt idx="512">
                  <c:v>0.92273375199999996</c:v>
                </c:pt>
                <c:pt idx="513">
                  <c:v>0.92375415900000002</c:v>
                </c:pt>
                <c:pt idx="514">
                  <c:v>0.92774189200000001</c:v>
                </c:pt>
                <c:pt idx="515">
                  <c:v>0.93191345699999995</c:v>
                </c:pt>
                <c:pt idx="516">
                  <c:v>0.936214765</c:v>
                </c:pt>
                <c:pt idx="517">
                  <c:v>0.94183561000000005</c:v>
                </c:pt>
                <c:pt idx="518">
                  <c:v>0.93896843900000004</c:v>
                </c:pt>
                <c:pt idx="519">
                  <c:v>0.93970576500000003</c:v>
                </c:pt>
                <c:pt idx="520">
                  <c:v>0.94652837899999998</c:v>
                </c:pt>
                <c:pt idx="521">
                  <c:v>0.95128273500000005</c:v>
                </c:pt>
                <c:pt idx="522">
                  <c:v>0.95116228000000003</c:v>
                </c:pt>
                <c:pt idx="523">
                  <c:v>0.95625126500000002</c:v>
                </c:pt>
                <c:pt idx="524">
                  <c:v>0.95909868600000003</c:v>
                </c:pt>
                <c:pt idx="525">
                  <c:v>0.96119664299999996</c:v>
                </c:pt>
                <c:pt idx="526">
                  <c:v>0.96509202500000002</c:v>
                </c:pt>
                <c:pt idx="527">
                  <c:v>0.97085091999999995</c:v>
                </c:pt>
                <c:pt idx="528">
                  <c:v>0.964521725</c:v>
                </c:pt>
                <c:pt idx="529">
                  <c:v>0.966171318</c:v>
                </c:pt>
                <c:pt idx="530">
                  <c:v>0.96736557599999995</c:v>
                </c:pt>
                <c:pt idx="531">
                  <c:v>0.97062766899999997</c:v>
                </c:pt>
                <c:pt idx="532">
                  <c:v>0.97121170099999998</c:v>
                </c:pt>
                <c:pt idx="533">
                  <c:v>0.97688912100000003</c:v>
                </c:pt>
                <c:pt idx="534">
                  <c:v>0.97692792900000003</c:v>
                </c:pt>
                <c:pt idx="535">
                  <c:v>0.98887477499999998</c:v>
                </c:pt>
                <c:pt idx="536">
                  <c:v>0.99288943299999999</c:v>
                </c:pt>
                <c:pt idx="537">
                  <c:v>0.995056528</c:v>
                </c:pt>
                <c:pt idx="538">
                  <c:v>0.98555202099999994</c:v>
                </c:pt>
                <c:pt idx="539">
                  <c:v>0.99016835199999997</c:v>
                </c:pt>
                <c:pt idx="540">
                  <c:v>0.99271158900000001</c:v>
                </c:pt>
                <c:pt idx="541">
                  <c:v>1.000679157</c:v>
                </c:pt>
                <c:pt idx="542">
                  <c:v>1.0081274</c:v>
                </c:pt>
                <c:pt idx="543">
                  <c:v>1.01410058</c:v>
                </c:pt>
                <c:pt idx="544">
                  <c:v>1.02318343</c:v>
                </c:pt>
                <c:pt idx="545">
                  <c:v>1.024701291</c:v>
                </c:pt>
                <c:pt idx="546">
                  <c:v>1.027700238</c:v>
                </c:pt>
                <c:pt idx="547">
                  <c:v>1.0251703999999999</c:v>
                </c:pt>
                <c:pt idx="548">
                  <c:v>1.021605579</c:v>
                </c:pt>
                <c:pt idx="549">
                  <c:v>1.0228013970000001</c:v>
                </c:pt>
                <c:pt idx="550">
                  <c:v>1.0304211780000001</c:v>
                </c:pt>
                <c:pt idx="551">
                  <c:v>1.0368035280000001</c:v>
                </c:pt>
                <c:pt idx="552">
                  <c:v>1.042264855</c:v>
                </c:pt>
                <c:pt idx="553">
                  <c:v>1.043823865</c:v>
                </c:pt>
                <c:pt idx="554">
                  <c:v>1.0484420940000001</c:v>
                </c:pt>
                <c:pt idx="555">
                  <c:v>1.054057703</c:v>
                </c:pt>
                <c:pt idx="556">
                  <c:v>1.0582320119999999</c:v>
                </c:pt>
                <c:pt idx="557">
                  <c:v>1.0603822119999999</c:v>
                </c:pt>
                <c:pt idx="558">
                  <c:v>1.0552871749999999</c:v>
                </c:pt>
                <c:pt idx="559">
                  <c:v>1.0597353410000001</c:v>
                </c:pt>
                <c:pt idx="560">
                  <c:v>1.0634153239999999</c:v>
                </c:pt>
                <c:pt idx="561">
                  <c:v>1.068023036</c:v>
                </c:pt>
                <c:pt idx="562">
                  <c:v>1.0723168679999999</c:v>
                </c:pt>
                <c:pt idx="563">
                  <c:v>1.072538252</c:v>
                </c:pt>
                <c:pt idx="564">
                  <c:v>1.076323962</c:v>
                </c:pt>
                <c:pt idx="565">
                  <c:v>1.084971387</c:v>
                </c:pt>
                <c:pt idx="566">
                  <c:v>1.0846858429999999</c:v>
                </c:pt>
                <c:pt idx="567">
                  <c:v>1.0947465789999999</c:v>
                </c:pt>
                <c:pt idx="568">
                  <c:v>1.090879962</c:v>
                </c:pt>
                <c:pt idx="569">
                  <c:v>1.096823551</c:v>
                </c:pt>
                <c:pt idx="570">
                  <c:v>1.1046016569999999</c:v>
                </c:pt>
                <c:pt idx="571">
                  <c:v>1.1070787609999999</c:v>
                </c:pt>
                <c:pt idx="572">
                  <c:v>1.108268458</c:v>
                </c:pt>
                <c:pt idx="573">
                  <c:v>1.1089613659999999</c:v>
                </c:pt>
                <c:pt idx="574">
                  <c:v>1.117724596</c:v>
                </c:pt>
                <c:pt idx="575">
                  <c:v>1.121389647</c:v>
                </c:pt>
                <c:pt idx="576">
                  <c:v>1.1258259260000001</c:v>
                </c:pt>
                <c:pt idx="577">
                  <c:v>1.130423797</c:v>
                </c:pt>
                <c:pt idx="578">
                  <c:v>1.1311397839999999</c:v>
                </c:pt>
                <c:pt idx="579">
                  <c:v>1.1328769750000001</c:v>
                </c:pt>
                <c:pt idx="580">
                  <c:v>1.1400278619999999</c:v>
                </c:pt>
                <c:pt idx="581">
                  <c:v>1.1440282470000001</c:v>
                </c:pt>
                <c:pt idx="582">
                  <c:v>1.15986309</c:v>
                </c:pt>
                <c:pt idx="583">
                  <c:v>1.173924183</c:v>
                </c:pt>
                <c:pt idx="584">
                  <c:v>1.178917483</c:v>
                </c:pt>
                <c:pt idx="585">
                  <c:v>1.188285434</c:v>
                </c:pt>
                <c:pt idx="586">
                  <c:v>1.198059429</c:v>
                </c:pt>
                <c:pt idx="587">
                  <c:v>1.1982558839999999</c:v>
                </c:pt>
                <c:pt idx="588">
                  <c:v>1.1940545339999999</c:v>
                </c:pt>
                <c:pt idx="589">
                  <c:v>1.200202792</c:v>
                </c:pt>
                <c:pt idx="590">
                  <c:v>1.1969912920000001</c:v>
                </c:pt>
                <c:pt idx="591">
                  <c:v>1.1976132779999999</c:v>
                </c:pt>
                <c:pt idx="592">
                  <c:v>1.2054981300000001</c:v>
                </c:pt>
                <c:pt idx="593">
                  <c:v>1.216457951</c:v>
                </c:pt>
                <c:pt idx="594">
                  <c:v>1.2253194679999999</c:v>
                </c:pt>
                <c:pt idx="595">
                  <c:v>1.2317661710000001</c:v>
                </c:pt>
                <c:pt idx="596">
                  <c:v>1.2363456909999999</c:v>
                </c:pt>
                <c:pt idx="597">
                  <c:v>1.238461024</c:v>
                </c:pt>
                <c:pt idx="598">
                  <c:v>1.233724201</c:v>
                </c:pt>
                <c:pt idx="599">
                  <c:v>1.2386865170000001</c:v>
                </c:pt>
                <c:pt idx="600">
                  <c:v>1.2398814309999999</c:v>
                </c:pt>
                <c:pt idx="601">
                  <c:v>1.2430310419999999</c:v>
                </c:pt>
                <c:pt idx="602">
                  <c:v>1.2523428539999999</c:v>
                </c:pt>
                <c:pt idx="603">
                  <c:v>1.25825451</c:v>
                </c:pt>
                <c:pt idx="604">
                  <c:v>1.2654703030000001</c:v>
                </c:pt>
                <c:pt idx="605">
                  <c:v>1.2723431199999999</c:v>
                </c:pt>
                <c:pt idx="606">
                  <c:v>1.2840868489999999</c:v>
                </c:pt>
                <c:pt idx="607">
                  <c:v>1.290897534</c:v>
                </c:pt>
                <c:pt idx="608">
                  <c:v>1.282876122</c:v>
                </c:pt>
                <c:pt idx="609">
                  <c:v>1.2879364870000001</c:v>
                </c:pt>
                <c:pt idx="610">
                  <c:v>1.292003864</c:v>
                </c:pt>
                <c:pt idx="611">
                  <c:v>1.302726606</c:v>
                </c:pt>
                <c:pt idx="612">
                  <c:v>1.306228189</c:v>
                </c:pt>
                <c:pt idx="613">
                  <c:v>1.3027356349999999</c:v>
                </c:pt>
                <c:pt idx="614">
                  <c:v>1.3059374989999999</c:v>
                </c:pt>
                <c:pt idx="615">
                  <c:v>1.311307947</c:v>
                </c:pt>
                <c:pt idx="616">
                  <c:v>1.3143889310000001</c:v>
                </c:pt>
                <c:pt idx="617">
                  <c:v>1.3196978189999999</c:v>
                </c:pt>
                <c:pt idx="618">
                  <c:v>1.316279924</c:v>
                </c:pt>
                <c:pt idx="619">
                  <c:v>1.330109945</c:v>
                </c:pt>
                <c:pt idx="620">
                  <c:v>1.3345843230000001</c:v>
                </c:pt>
                <c:pt idx="621">
                  <c:v>1.33266489</c:v>
                </c:pt>
                <c:pt idx="622">
                  <c:v>1.3381216659999999</c:v>
                </c:pt>
                <c:pt idx="623">
                  <c:v>1.3444978990000001</c:v>
                </c:pt>
                <c:pt idx="624">
                  <c:v>1.34487176</c:v>
                </c:pt>
                <c:pt idx="625">
                  <c:v>1.3587751029999999</c:v>
                </c:pt>
                <c:pt idx="626">
                  <c:v>1.3680644099999999</c:v>
                </c:pt>
                <c:pt idx="627">
                  <c:v>1.3703009829999999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14688"/>
        <c:axId val="102516608"/>
      </c:scatterChart>
      <c:valAx>
        <c:axId val="102514688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516608"/>
        <c:crosses val="autoZero"/>
        <c:crossBetween val="midCat"/>
        <c:majorUnit val="1"/>
        <c:minorUnit val="0.5"/>
      </c:valAx>
      <c:valAx>
        <c:axId val="1025166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51468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  <a:p>
            <a:pPr>
              <a:defRPr sz="900"/>
            </a:pPr>
            <a:r>
              <a:rPr lang="en-US" sz="900">
                <a:solidFill>
                  <a:srgbClr val="C00000"/>
                </a:solidFill>
              </a:rPr>
              <a:t>Eq. (A48)</a:t>
            </a:r>
            <a:endParaRPr lang="ru-RU" sz="900">
              <a:solidFill>
                <a:srgbClr val="C00000"/>
              </a:solidFill>
            </a:endParaRPr>
          </a:p>
        </c:rich>
      </c:tx>
      <c:layout>
        <c:manualLayout>
          <c:xMode val="edge"/>
          <c:yMode val="edge"/>
          <c:x val="0.27066269841269841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1.7367372134677754E-2</c:v>
                </c:pt>
                <c:pt idx="1">
                  <c:v>1.232691683881626E-2</c:v>
                </c:pt>
                <c:pt idx="2">
                  <c:v>1.0415502830683135E-2</c:v>
                </c:pt>
                <c:pt idx="3">
                  <c:v>9.4279140536650975E-3</c:v>
                </c:pt>
                <c:pt idx="4">
                  <c:v>8.9499394040303323E-3</c:v>
                </c:pt>
                <c:pt idx="5">
                  <c:v>8.9478595929402722E-3</c:v>
                </c:pt>
                <c:pt idx="6">
                  <c:v>8.7383689242410464E-3</c:v>
                </c:pt>
                <c:pt idx="7">
                  <c:v>8.8650345721032458E-3</c:v>
                </c:pt>
                <c:pt idx="8">
                  <c:v>6.8697766541703804E-3</c:v>
                </c:pt>
                <c:pt idx="9">
                  <c:v>6.9257308617119385E-3</c:v>
                </c:pt>
                <c:pt idx="10">
                  <c:v>7.0222801839681459E-3</c:v>
                </c:pt>
                <c:pt idx="11">
                  <c:v>7.0558296567859264E-3</c:v>
                </c:pt>
                <c:pt idx="12">
                  <c:v>7.2049512296667719E-3</c:v>
                </c:pt>
                <c:pt idx="13">
                  <c:v>7.3877611674818154E-3</c:v>
                </c:pt>
                <c:pt idx="14">
                  <c:v>7.3202663338114765E-3</c:v>
                </c:pt>
                <c:pt idx="15">
                  <c:v>7.3615598673600641E-3</c:v>
                </c:pt>
                <c:pt idx="16">
                  <c:v>7.4612401115913734E-3</c:v>
                </c:pt>
                <c:pt idx="17">
                  <c:v>7.4947074367096274E-3</c:v>
                </c:pt>
                <c:pt idx="18">
                  <c:v>6.362814991433507E-3</c:v>
                </c:pt>
                <c:pt idx="19">
                  <c:v>6.2884190031235934E-3</c:v>
                </c:pt>
                <c:pt idx="20">
                  <c:v>6.350001509480863E-3</c:v>
                </c:pt>
                <c:pt idx="21">
                  <c:v>6.3853149775154458E-3</c:v>
                </c:pt>
                <c:pt idx="22">
                  <c:v>6.4046187592409765E-3</c:v>
                </c:pt>
                <c:pt idx="23">
                  <c:v>6.4534842853122918E-3</c:v>
                </c:pt>
                <c:pt idx="24">
                  <c:v>6.4532287887695402E-3</c:v>
                </c:pt>
                <c:pt idx="25">
                  <c:v>6.5422317026975632E-3</c:v>
                </c:pt>
                <c:pt idx="26">
                  <c:v>6.6157032922761249E-3</c:v>
                </c:pt>
                <c:pt idx="27">
                  <c:v>6.607547544257685E-3</c:v>
                </c:pt>
                <c:pt idx="28">
                  <c:v>5.881152490744234E-3</c:v>
                </c:pt>
                <c:pt idx="29">
                  <c:v>5.8303067428970672E-3</c:v>
                </c:pt>
                <c:pt idx="30">
                  <c:v>5.7886098350415994E-3</c:v>
                </c:pt>
                <c:pt idx="31">
                  <c:v>5.7401813725341212E-3</c:v>
                </c:pt>
                <c:pt idx="32">
                  <c:v>5.654293749144286E-3</c:v>
                </c:pt>
                <c:pt idx="33">
                  <c:v>5.5157668260249941E-3</c:v>
                </c:pt>
                <c:pt idx="34">
                  <c:v>5.3847543146937175E-3</c:v>
                </c:pt>
                <c:pt idx="35">
                  <c:v>5.2893342733604755E-3</c:v>
                </c:pt>
                <c:pt idx="36">
                  <c:v>5.1256497368230014E-3</c:v>
                </c:pt>
                <c:pt idx="37">
                  <c:v>4.9557541305665712E-3</c:v>
                </c:pt>
                <c:pt idx="38">
                  <c:v>4.2635935913266244E-3</c:v>
                </c:pt>
                <c:pt idx="39">
                  <c:v>4.1068559827841218E-3</c:v>
                </c:pt>
                <c:pt idx="40">
                  <c:v>3.9524595144910359E-3</c:v>
                </c:pt>
                <c:pt idx="41">
                  <c:v>3.7607011433957453E-3</c:v>
                </c:pt>
                <c:pt idx="42">
                  <c:v>3.6162735818681779E-3</c:v>
                </c:pt>
                <c:pt idx="43">
                  <c:v>3.4644292729575804E-3</c:v>
                </c:pt>
                <c:pt idx="44">
                  <c:v>3.2977876248931207E-3</c:v>
                </c:pt>
                <c:pt idx="45">
                  <c:v>3.1479516236196645E-3</c:v>
                </c:pt>
                <c:pt idx="46">
                  <c:v>2.9876973216224566E-3</c:v>
                </c:pt>
                <c:pt idx="47">
                  <c:v>2.842998281837299E-3</c:v>
                </c:pt>
                <c:pt idx="48">
                  <c:v>2.4767897108978823E-3</c:v>
                </c:pt>
                <c:pt idx="49">
                  <c:v>2.3578358137994878E-3</c:v>
                </c:pt>
                <c:pt idx="50">
                  <c:v>2.2573278272527185E-3</c:v>
                </c:pt>
                <c:pt idx="51">
                  <c:v>2.1580086980753717E-3</c:v>
                </c:pt>
                <c:pt idx="52">
                  <c:v>2.0682680222810536E-3</c:v>
                </c:pt>
                <c:pt idx="53">
                  <c:v>1.9887990471874383E-3</c:v>
                </c:pt>
                <c:pt idx="54">
                  <c:v>1.9065970136121256E-3</c:v>
                </c:pt>
                <c:pt idx="55">
                  <c:v>1.8332174000352365E-3</c:v>
                </c:pt>
                <c:pt idx="56">
                  <c:v>1.7624503634083662E-3</c:v>
                </c:pt>
                <c:pt idx="57">
                  <c:v>1.6979621370447656E-3</c:v>
                </c:pt>
                <c:pt idx="58">
                  <c:v>1.5308398208735787E-3</c:v>
                </c:pt>
                <c:pt idx="59">
                  <c:v>1.4804301981692332E-3</c:v>
                </c:pt>
                <c:pt idx="60">
                  <c:v>1.4311267654016605E-3</c:v>
                </c:pt>
                <c:pt idx="61">
                  <c:v>1.38503323163309E-3</c:v>
                </c:pt>
                <c:pt idx="62">
                  <c:v>1.3445514980771757E-3</c:v>
                </c:pt>
                <c:pt idx="63">
                  <c:v>1.3082919033646655E-3</c:v>
                </c:pt>
                <c:pt idx="64">
                  <c:v>1.2742127444527417E-3</c:v>
                </c:pt>
                <c:pt idx="65">
                  <c:v>1.2424092644784154E-3</c:v>
                </c:pt>
                <c:pt idx="66">
                  <c:v>1.2140138199878265E-3</c:v>
                </c:pt>
                <c:pt idx="67">
                  <c:v>1.1882461867448379E-3</c:v>
                </c:pt>
                <c:pt idx="68">
                  <c:v>1.0965338340499366E-3</c:v>
                </c:pt>
                <c:pt idx="69">
                  <c:v>1.0768660316531375E-3</c:v>
                </c:pt>
                <c:pt idx="70">
                  <c:v>1.0598013051024008E-3</c:v>
                </c:pt>
                <c:pt idx="71">
                  <c:v>1.0439745541238597E-3</c:v>
                </c:pt>
                <c:pt idx="72">
                  <c:v>1.0289700130756674E-3</c:v>
                </c:pt>
                <c:pt idx="73">
                  <c:v>1.015192143092102E-3</c:v>
                </c:pt>
                <c:pt idx="74">
                  <c:v>1.0014462223412702E-3</c:v>
                </c:pt>
                <c:pt idx="75">
                  <c:v>9.8927858617939659E-4</c:v>
                </c:pt>
                <c:pt idx="76">
                  <c:v>9.793158131188493E-4</c:v>
                </c:pt>
                <c:pt idx="77">
                  <c:v>9.7019891398737973E-4</c:v>
                </c:pt>
                <c:pt idx="78">
                  <c:v>9.0985840387301006E-4</c:v>
                </c:pt>
                <c:pt idx="79">
                  <c:v>9.0230517778246741E-4</c:v>
                </c:pt>
                <c:pt idx="80">
                  <c:v>8.9639552929787118E-4</c:v>
                </c:pt>
                <c:pt idx="81">
                  <c:v>8.8990690423720572E-4</c:v>
                </c:pt>
                <c:pt idx="82">
                  <c:v>8.8435576442610962E-4</c:v>
                </c:pt>
                <c:pt idx="83">
                  <c:v>8.8006600435604112E-4</c:v>
                </c:pt>
                <c:pt idx="84">
                  <c:v>8.764492605671506E-4</c:v>
                </c:pt>
                <c:pt idx="85">
                  <c:v>8.7270839291246583E-4</c:v>
                </c:pt>
                <c:pt idx="86">
                  <c:v>8.6980329333171823E-4</c:v>
                </c:pt>
                <c:pt idx="87">
                  <c:v>8.6709256316202599E-4</c:v>
                </c:pt>
                <c:pt idx="88">
                  <c:v>8.2534079293542645E-4</c:v>
                </c:pt>
                <c:pt idx="89">
                  <c:v>8.2359667547735548E-4</c:v>
                </c:pt>
                <c:pt idx="90">
                  <c:v>8.2299100626370778E-4</c:v>
                </c:pt>
                <c:pt idx="91">
                  <c:v>8.2285574327177805E-4</c:v>
                </c:pt>
                <c:pt idx="92">
                  <c:v>8.2377102173421951E-4</c:v>
                </c:pt>
                <c:pt idx="93">
                  <c:v>8.2497824849457114E-4</c:v>
                </c:pt>
                <c:pt idx="94">
                  <c:v>8.2699822701873087E-4</c:v>
                </c:pt>
                <c:pt idx="95">
                  <c:v>8.2967644807927746E-4</c:v>
                </c:pt>
                <c:pt idx="96">
                  <c:v>8.3167636363048753E-4</c:v>
                </c:pt>
                <c:pt idx="97">
                  <c:v>8.3588671465278474E-4</c:v>
                </c:pt>
                <c:pt idx="98">
                  <c:v>8.0352917031207552E-4</c:v>
                </c:pt>
                <c:pt idx="99">
                  <c:v>8.0762177634473818E-4</c:v>
                </c:pt>
                <c:pt idx="100">
                  <c:v>8.116111965270615E-4</c:v>
                </c:pt>
                <c:pt idx="101">
                  <c:v>8.1497001011167033E-4</c:v>
                </c:pt>
                <c:pt idx="102">
                  <c:v>8.1950898461776573E-4</c:v>
                </c:pt>
                <c:pt idx="103">
                  <c:v>8.2420202984316354E-4</c:v>
                </c:pt>
                <c:pt idx="104">
                  <c:v>8.2762469770587853E-4</c:v>
                </c:pt>
                <c:pt idx="105">
                  <c:v>8.3152889534117566E-4</c:v>
                </c:pt>
                <c:pt idx="106">
                  <c:v>8.363893446855493E-4</c:v>
                </c:pt>
                <c:pt idx="107">
                  <c:v>8.4103010892721164E-4</c:v>
                </c:pt>
                <c:pt idx="108">
                  <c:v>8.1246804343625427E-4</c:v>
                </c:pt>
                <c:pt idx="109">
                  <c:v>8.1828535084191962E-4</c:v>
                </c:pt>
                <c:pt idx="110">
                  <c:v>8.2351938579489905E-4</c:v>
                </c:pt>
                <c:pt idx="111">
                  <c:v>8.2976531285013555E-4</c:v>
                </c:pt>
                <c:pt idx="112">
                  <c:v>8.3667593965588917E-4</c:v>
                </c:pt>
                <c:pt idx="113">
                  <c:v>8.4357615032186234E-4</c:v>
                </c:pt>
                <c:pt idx="114">
                  <c:v>8.510051393368699E-4</c:v>
                </c:pt>
                <c:pt idx="115">
                  <c:v>8.5786239258980293E-4</c:v>
                </c:pt>
                <c:pt idx="116">
                  <c:v>8.6543560438189773E-4</c:v>
                </c:pt>
                <c:pt idx="117">
                  <c:v>8.7331301817903132E-4</c:v>
                </c:pt>
                <c:pt idx="118">
                  <c:v>8.4811719776199776E-4</c:v>
                </c:pt>
                <c:pt idx="119">
                  <c:v>8.5517364790340018E-4</c:v>
                </c:pt>
                <c:pt idx="120">
                  <c:v>8.6387434916821175E-4</c:v>
                </c:pt>
                <c:pt idx="121">
                  <c:v>8.7076860575430745E-4</c:v>
                </c:pt>
                <c:pt idx="122">
                  <c:v>8.7862174389447662E-4</c:v>
                </c:pt>
                <c:pt idx="123">
                  <c:v>8.8705659524350444E-4</c:v>
                </c:pt>
                <c:pt idx="124">
                  <c:v>8.9546951581077742E-4</c:v>
                </c:pt>
                <c:pt idx="125">
                  <c:v>9.0408194384735611E-4</c:v>
                </c:pt>
                <c:pt idx="126">
                  <c:v>9.1301953766596464E-4</c:v>
                </c:pt>
                <c:pt idx="127">
                  <c:v>9.2251921051477858E-4</c:v>
                </c:pt>
                <c:pt idx="128">
                  <c:v>8.991176994078841E-4</c:v>
                </c:pt>
                <c:pt idx="129">
                  <c:v>9.094399459834442E-4</c:v>
                </c:pt>
                <c:pt idx="130">
                  <c:v>9.1999825616206606E-4</c:v>
                </c:pt>
                <c:pt idx="131">
                  <c:v>9.3089212648436032E-4</c:v>
                </c:pt>
                <c:pt idx="132">
                  <c:v>9.4159768289721042E-4</c:v>
                </c:pt>
                <c:pt idx="133">
                  <c:v>9.5268987395039117E-4</c:v>
                </c:pt>
                <c:pt idx="134">
                  <c:v>9.6392819186263739E-4</c:v>
                </c:pt>
                <c:pt idx="135">
                  <c:v>9.7469662007521746E-4</c:v>
                </c:pt>
                <c:pt idx="136">
                  <c:v>9.8534256383851337E-4</c:v>
                </c:pt>
                <c:pt idx="137">
                  <c:v>9.9596504462854903E-4</c:v>
                </c:pt>
                <c:pt idx="138">
                  <c:v>9.7278231805302125E-4</c:v>
                </c:pt>
                <c:pt idx="139">
                  <c:v>9.8250576509102661E-4</c:v>
                </c:pt>
                <c:pt idx="140">
                  <c:v>9.9131475950980951E-4</c:v>
                </c:pt>
                <c:pt idx="141">
                  <c:v>9.9989339502978489E-4</c:v>
                </c:pt>
                <c:pt idx="142">
                  <c:v>1.0072267826342247E-3</c:v>
                </c:pt>
                <c:pt idx="143">
                  <c:v>1.0163767742607101E-3</c:v>
                </c:pt>
                <c:pt idx="144">
                  <c:v>1.0250633472493201E-3</c:v>
                </c:pt>
                <c:pt idx="145">
                  <c:v>1.0332930128836254E-3</c:v>
                </c:pt>
                <c:pt idx="146">
                  <c:v>1.0412666022658512E-3</c:v>
                </c:pt>
                <c:pt idx="147">
                  <c:v>1.050203306857942E-3</c:v>
                </c:pt>
                <c:pt idx="148">
                  <c:v>1.0264708499676872E-3</c:v>
                </c:pt>
                <c:pt idx="149">
                  <c:v>1.035418118672949E-3</c:v>
                </c:pt>
                <c:pt idx="150">
                  <c:v>1.0443837420705802E-3</c:v>
                </c:pt>
                <c:pt idx="151">
                  <c:v>1.0549937936445454E-3</c:v>
                </c:pt>
                <c:pt idx="152">
                  <c:v>1.0649488514690123E-3</c:v>
                </c:pt>
                <c:pt idx="153">
                  <c:v>1.0758335245685568E-3</c:v>
                </c:pt>
                <c:pt idx="154">
                  <c:v>1.0867197604038032E-3</c:v>
                </c:pt>
                <c:pt idx="155">
                  <c:v>1.0971395309633989E-3</c:v>
                </c:pt>
                <c:pt idx="156">
                  <c:v>1.107497222529939E-3</c:v>
                </c:pt>
                <c:pt idx="157">
                  <c:v>1.1177655658148539E-3</c:v>
                </c:pt>
                <c:pt idx="158">
                  <c:v>1.0941217167843435E-3</c:v>
                </c:pt>
                <c:pt idx="159">
                  <c:v>1.1029105973416238E-3</c:v>
                </c:pt>
                <c:pt idx="160">
                  <c:v>1.1119811769843811E-3</c:v>
                </c:pt>
                <c:pt idx="161">
                  <c:v>1.1193093307431145E-3</c:v>
                </c:pt>
                <c:pt idx="162">
                  <c:v>1.1272968361086036E-3</c:v>
                </c:pt>
                <c:pt idx="163">
                  <c:v>1.1353216984933117E-3</c:v>
                </c:pt>
                <c:pt idx="164">
                  <c:v>1.1431306263449505E-3</c:v>
                </c:pt>
                <c:pt idx="165">
                  <c:v>1.1519549988067423E-3</c:v>
                </c:pt>
                <c:pt idx="166">
                  <c:v>1.1600849077341325E-3</c:v>
                </c:pt>
                <c:pt idx="167">
                  <c:v>1.1681882414650714E-3</c:v>
                </c:pt>
                <c:pt idx="168">
                  <c:v>1.1442183383983337E-3</c:v>
                </c:pt>
                <c:pt idx="169">
                  <c:v>1.1523315862285966E-3</c:v>
                </c:pt>
                <c:pt idx="170">
                  <c:v>1.1606103033033421E-3</c:v>
                </c:pt>
                <c:pt idx="171">
                  <c:v>1.1690594893220944E-3</c:v>
                </c:pt>
                <c:pt idx="172">
                  <c:v>1.1781778950732057E-3</c:v>
                </c:pt>
                <c:pt idx="173">
                  <c:v>1.1877133207130717E-3</c:v>
                </c:pt>
                <c:pt idx="174">
                  <c:v>1.1968777580061646E-3</c:v>
                </c:pt>
                <c:pt idx="175">
                  <c:v>1.2077543141681994E-3</c:v>
                </c:pt>
                <c:pt idx="176">
                  <c:v>1.219985135801975E-3</c:v>
                </c:pt>
                <c:pt idx="177">
                  <c:v>1.2308400604636581E-3</c:v>
                </c:pt>
                <c:pt idx="178">
                  <c:v>1.2076909591211629E-3</c:v>
                </c:pt>
                <c:pt idx="179">
                  <c:v>1.2186684600699518E-3</c:v>
                </c:pt>
                <c:pt idx="180">
                  <c:v>1.2293439965274332E-3</c:v>
                </c:pt>
                <c:pt idx="181">
                  <c:v>1.241633885607141E-3</c:v>
                </c:pt>
                <c:pt idx="182">
                  <c:v>1.2516704624988054E-3</c:v>
                </c:pt>
                <c:pt idx="183">
                  <c:v>1.2634666282997568E-3</c:v>
                </c:pt>
                <c:pt idx="184">
                  <c:v>1.2738447558294918E-3</c:v>
                </c:pt>
                <c:pt idx="185">
                  <c:v>1.2851516443004661E-3</c:v>
                </c:pt>
                <c:pt idx="186">
                  <c:v>1.2959539606378844E-3</c:v>
                </c:pt>
                <c:pt idx="187">
                  <c:v>1.3060479342042939E-3</c:v>
                </c:pt>
                <c:pt idx="188">
                  <c:v>1.2840819909447133E-3</c:v>
                </c:pt>
                <c:pt idx="189">
                  <c:v>1.2944596035132832E-3</c:v>
                </c:pt>
                <c:pt idx="190">
                  <c:v>1.3036523579567714E-3</c:v>
                </c:pt>
                <c:pt idx="191">
                  <c:v>1.3136990954022612E-3</c:v>
                </c:pt>
                <c:pt idx="192">
                  <c:v>1.3245362222788011E-3</c:v>
                </c:pt>
                <c:pt idx="193">
                  <c:v>1.3354719888406786E-3</c:v>
                </c:pt>
                <c:pt idx="194">
                  <c:v>1.3453622553092543E-3</c:v>
                </c:pt>
                <c:pt idx="195">
                  <c:v>1.3566549884816712E-3</c:v>
                </c:pt>
                <c:pt idx="196">
                  <c:v>1.368026282072632E-3</c:v>
                </c:pt>
                <c:pt idx="197">
                  <c:v>1.3818210797389274E-3</c:v>
                </c:pt>
                <c:pt idx="198">
                  <c:v>1.3616469336966018E-3</c:v>
                </c:pt>
                <c:pt idx="199">
                  <c:v>1.3745774755707153E-3</c:v>
                </c:pt>
                <c:pt idx="200">
                  <c:v>1.3894248027635447E-3</c:v>
                </c:pt>
                <c:pt idx="201">
                  <c:v>1.4051921997506804E-3</c:v>
                </c:pt>
                <c:pt idx="202">
                  <c:v>1.4195451098963029E-3</c:v>
                </c:pt>
                <c:pt idx="203">
                  <c:v>1.4345378955916773E-3</c:v>
                </c:pt>
                <c:pt idx="204">
                  <c:v>1.4504953489793849E-3</c:v>
                </c:pt>
                <c:pt idx="205">
                  <c:v>1.4651502948580242E-3</c:v>
                </c:pt>
                <c:pt idx="206">
                  <c:v>1.4803442925120419E-3</c:v>
                </c:pt>
                <c:pt idx="207">
                  <c:v>1.4943636774421578E-3</c:v>
                </c:pt>
                <c:pt idx="208">
                  <c:v>1.4728949629076826E-3</c:v>
                </c:pt>
                <c:pt idx="209">
                  <c:v>1.4859579521476222E-3</c:v>
                </c:pt>
                <c:pt idx="210">
                  <c:v>1.499153123576637E-3</c:v>
                </c:pt>
                <c:pt idx="211">
                  <c:v>1.5113825013486056E-3</c:v>
                </c:pt>
                <c:pt idx="212">
                  <c:v>1.5245498765983569E-3</c:v>
                </c:pt>
                <c:pt idx="213">
                  <c:v>1.535662786193786E-3</c:v>
                </c:pt>
                <c:pt idx="214">
                  <c:v>1.546335650089644E-3</c:v>
                </c:pt>
                <c:pt idx="215">
                  <c:v>1.5602759813670652E-3</c:v>
                </c:pt>
                <c:pt idx="216">
                  <c:v>1.572969607976254E-3</c:v>
                </c:pt>
                <c:pt idx="217">
                  <c:v>1.586020407198693E-3</c:v>
                </c:pt>
                <c:pt idx="218">
                  <c:v>1.5623838117893162E-3</c:v>
                </c:pt>
                <c:pt idx="219">
                  <c:v>1.5759509278820715E-3</c:v>
                </c:pt>
                <c:pt idx="220">
                  <c:v>1.5930166930142847E-3</c:v>
                </c:pt>
                <c:pt idx="221">
                  <c:v>1.6069274051140879E-3</c:v>
                </c:pt>
                <c:pt idx="222">
                  <c:v>1.6209325087370617E-3</c:v>
                </c:pt>
                <c:pt idx="223">
                  <c:v>1.6359718962764994E-3</c:v>
                </c:pt>
                <c:pt idx="224">
                  <c:v>1.6511945258438066E-3</c:v>
                </c:pt>
                <c:pt idx="225">
                  <c:v>1.6692385464661741E-3</c:v>
                </c:pt>
                <c:pt idx="226">
                  <c:v>1.6835671892480605E-3</c:v>
                </c:pt>
                <c:pt idx="227">
                  <c:v>1.6969373519156537E-3</c:v>
                </c:pt>
                <c:pt idx="228">
                  <c:v>1.6762589768922823E-3</c:v>
                </c:pt>
                <c:pt idx="229">
                  <c:v>1.6913701008090115E-3</c:v>
                </c:pt>
                <c:pt idx="230">
                  <c:v>1.7063844662571544E-3</c:v>
                </c:pt>
                <c:pt idx="231">
                  <c:v>1.72080568504005E-3</c:v>
                </c:pt>
                <c:pt idx="232">
                  <c:v>1.7342373674218284E-3</c:v>
                </c:pt>
                <c:pt idx="233">
                  <c:v>1.748179360182925E-3</c:v>
                </c:pt>
                <c:pt idx="234">
                  <c:v>1.7620374315386262E-3</c:v>
                </c:pt>
                <c:pt idx="235">
                  <c:v>1.7781452676294291E-3</c:v>
                </c:pt>
                <c:pt idx="236">
                  <c:v>1.7912125235927528E-3</c:v>
                </c:pt>
                <c:pt idx="237">
                  <c:v>1.8060601520103168E-3</c:v>
                </c:pt>
                <c:pt idx="238">
                  <c:v>1.7845594892298485E-3</c:v>
                </c:pt>
                <c:pt idx="239">
                  <c:v>1.8016104057310414E-3</c:v>
                </c:pt>
                <c:pt idx="240">
                  <c:v>1.8206586674120416E-3</c:v>
                </c:pt>
                <c:pt idx="241">
                  <c:v>1.8349661988395331E-3</c:v>
                </c:pt>
                <c:pt idx="242">
                  <c:v>1.8543823620754121E-3</c:v>
                </c:pt>
                <c:pt idx="243">
                  <c:v>1.8705735079222457E-3</c:v>
                </c:pt>
                <c:pt idx="244">
                  <c:v>1.8871011505050459E-3</c:v>
                </c:pt>
                <c:pt idx="245">
                  <c:v>1.9038696907220311E-3</c:v>
                </c:pt>
                <c:pt idx="246">
                  <c:v>1.9166828172511286E-3</c:v>
                </c:pt>
                <c:pt idx="247">
                  <c:v>1.9313980331478521E-3</c:v>
                </c:pt>
                <c:pt idx="248">
                  <c:v>1.9050558519161924E-3</c:v>
                </c:pt>
                <c:pt idx="249">
                  <c:v>1.9168712643272685E-3</c:v>
                </c:pt>
                <c:pt idx="250">
                  <c:v>1.9296415359860467E-3</c:v>
                </c:pt>
                <c:pt idx="251">
                  <c:v>1.9398652022040521E-3</c:v>
                </c:pt>
                <c:pt idx="252">
                  <c:v>1.9531077006076905E-3</c:v>
                </c:pt>
                <c:pt idx="253">
                  <c:v>1.965802943324952E-3</c:v>
                </c:pt>
                <c:pt idx="254">
                  <c:v>1.9785083405325049E-3</c:v>
                </c:pt>
                <c:pt idx="255">
                  <c:v>1.9924679935114107E-3</c:v>
                </c:pt>
                <c:pt idx="256">
                  <c:v>2.0086580363557834E-3</c:v>
                </c:pt>
                <c:pt idx="257">
                  <c:v>2.0277183448480637E-3</c:v>
                </c:pt>
                <c:pt idx="258">
                  <c:v>2.0073877608113924E-3</c:v>
                </c:pt>
                <c:pt idx="259">
                  <c:v>2.0262212798271575E-3</c:v>
                </c:pt>
                <c:pt idx="260">
                  <c:v>2.0465309938897426E-3</c:v>
                </c:pt>
                <c:pt idx="261">
                  <c:v>2.0673204976122302E-3</c:v>
                </c:pt>
                <c:pt idx="262">
                  <c:v>2.0892254529776802E-3</c:v>
                </c:pt>
                <c:pt idx="263">
                  <c:v>2.110460703392296E-3</c:v>
                </c:pt>
                <c:pt idx="264">
                  <c:v>2.1308029042833268E-3</c:v>
                </c:pt>
                <c:pt idx="265">
                  <c:v>2.1516872002530617E-3</c:v>
                </c:pt>
                <c:pt idx="266">
                  <c:v>2.1728909209412935E-3</c:v>
                </c:pt>
                <c:pt idx="267">
                  <c:v>2.1941237549622842E-3</c:v>
                </c:pt>
                <c:pt idx="268">
                  <c:v>2.174967348836091E-3</c:v>
                </c:pt>
                <c:pt idx="269">
                  <c:v>2.1967599741602203E-3</c:v>
                </c:pt>
                <c:pt idx="270">
                  <c:v>2.2207927168429089E-3</c:v>
                </c:pt>
                <c:pt idx="271">
                  <c:v>2.2440622532282723E-3</c:v>
                </c:pt>
                <c:pt idx="272">
                  <c:v>2.2665466340997206E-3</c:v>
                </c:pt>
                <c:pt idx="273">
                  <c:v>2.2909369971230798E-3</c:v>
                </c:pt>
                <c:pt idx="274">
                  <c:v>2.3137044333994806E-3</c:v>
                </c:pt>
                <c:pt idx="275">
                  <c:v>2.3369575868565804E-3</c:v>
                </c:pt>
                <c:pt idx="276">
                  <c:v>2.3569413712613281E-3</c:v>
                </c:pt>
                <c:pt idx="277">
                  <c:v>2.3728707448482786E-3</c:v>
                </c:pt>
                <c:pt idx="278">
                  <c:v>2.3481391590708472E-3</c:v>
                </c:pt>
                <c:pt idx="279">
                  <c:v>2.3667644856971712E-3</c:v>
                </c:pt>
                <c:pt idx="280">
                  <c:v>2.3856277193782887E-3</c:v>
                </c:pt>
                <c:pt idx="281">
                  <c:v>2.4023699806554697E-3</c:v>
                </c:pt>
                <c:pt idx="282">
                  <c:v>2.4174819480386597E-3</c:v>
                </c:pt>
                <c:pt idx="283">
                  <c:v>2.4357460049636926E-3</c:v>
                </c:pt>
                <c:pt idx="284">
                  <c:v>2.4556964907916151E-3</c:v>
                </c:pt>
                <c:pt idx="285">
                  <c:v>2.4746403857245458E-3</c:v>
                </c:pt>
                <c:pt idx="286">
                  <c:v>2.4955751143627318E-3</c:v>
                </c:pt>
                <c:pt idx="287">
                  <c:v>2.5157938278330015E-3</c:v>
                </c:pt>
                <c:pt idx="288">
                  <c:v>2.4962410623895512E-3</c:v>
                </c:pt>
                <c:pt idx="289">
                  <c:v>2.5193447080660864E-3</c:v>
                </c:pt>
                <c:pt idx="290">
                  <c:v>2.5437968288349439E-3</c:v>
                </c:pt>
                <c:pt idx="291">
                  <c:v>2.5648728412878E-3</c:v>
                </c:pt>
                <c:pt idx="292">
                  <c:v>2.5884054963287587E-3</c:v>
                </c:pt>
                <c:pt idx="293">
                  <c:v>2.6157584257014226E-3</c:v>
                </c:pt>
                <c:pt idx="294">
                  <c:v>2.6366988897183132E-3</c:v>
                </c:pt>
                <c:pt idx="295">
                  <c:v>2.6630513496120976E-3</c:v>
                </c:pt>
                <c:pt idx="296">
                  <c:v>2.683607581740998E-3</c:v>
                </c:pt>
                <c:pt idx="297">
                  <c:v>2.707532395909572E-3</c:v>
                </c:pt>
                <c:pt idx="298">
                  <c:v>2.6855550020001531E-3</c:v>
                </c:pt>
                <c:pt idx="299">
                  <c:v>2.7049652813073907E-3</c:v>
                </c:pt>
                <c:pt idx="300">
                  <c:v>2.7297887545742984E-3</c:v>
                </c:pt>
                <c:pt idx="301">
                  <c:v>2.7486022757991502E-3</c:v>
                </c:pt>
                <c:pt idx="302">
                  <c:v>2.7735579545653381E-3</c:v>
                </c:pt>
                <c:pt idx="303">
                  <c:v>2.7985686115647029E-3</c:v>
                </c:pt>
                <c:pt idx="304">
                  <c:v>2.823884197436594E-3</c:v>
                </c:pt>
                <c:pt idx="305">
                  <c:v>2.8546330577973772E-3</c:v>
                </c:pt>
                <c:pt idx="306">
                  <c:v>2.8810596365795218E-3</c:v>
                </c:pt>
                <c:pt idx="307">
                  <c:v>2.9117204629505898E-3</c:v>
                </c:pt>
                <c:pt idx="308">
                  <c:v>2.8947256400153787E-3</c:v>
                </c:pt>
                <c:pt idx="309">
                  <c:v>2.9252892385527849E-3</c:v>
                </c:pt>
                <c:pt idx="310">
                  <c:v>2.9597257697256715E-3</c:v>
                </c:pt>
                <c:pt idx="311">
                  <c:v>2.9838023257191147E-3</c:v>
                </c:pt>
                <c:pt idx="312">
                  <c:v>3.0148137789683198E-3</c:v>
                </c:pt>
                <c:pt idx="313">
                  <c:v>3.0454849719559435E-3</c:v>
                </c:pt>
                <c:pt idx="314">
                  <c:v>3.0737028235657128E-3</c:v>
                </c:pt>
                <c:pt idx="315">
                  <c:v>3.0993311464757468E-3</c:v>
                </c:pt>
                <c:pt idx="316">
                  <c:v>3.1227622448593054E-3</c:v>
                </c:pt>
                <c:pt idx="317">
                  <c:v>3.1525061674351411E-3</c:v>
                </c:pt>
                <c:pt idx="318">
                  <c:v>3.126207386908162E-3</c:v>
                </c:pt>
                <c:pt idx="319">
                  <c:v>3.1487163357010813E-3</c:v>
                </c:pt>
                <c:pt idx="320">
                  <c:v>3.1730367750952226E-3</c:v>
                </c:pt>
                <c:pt idx="321">
                  <c:v>3.197924395040051E-3</c:v>
                </c:pt>
                <c:pt idx="322">
                  <c:v>3.2262363791408003E-3</c:v>
                </c:pt>
                <c:pt idx="323">
                  <c:v>3.2481921539058343E-3</c:v>
                </c:pt>
                <c:pt idx="324">
                  <c:v>3.2695219436890293E-3</c:v>
                </c:pt>
                <c:pt idx="325">
                  <c:v>3.2982048592661022E-3</c:v>
                </c:pt>
                <c:pt idx="326">
                  <c:v>3.3256925727825513E-3</c:v>
                </c:pt>
                <c:pt idx="327">
                  <c:v>3.3543620815473926E-3</c:v>
                </c:pt>
                <c:pt idx="328">
                  <c:v>3.3209086990115891E-3</c:v>
                </c:pt>
                <c:pt idx="329">
                  <c:v>3.3484461189056333E-3</c:v>
                </c:pt>
                <c:pt idx="330">
                  <c:v>3.374442773256841E-3</c:v>
                </c:pt>
                <c:pt idx="331">
                  <c:v>3.397699719204764E-3</c:v>
                </c:pt>
                <c:pt idx="332">
                  <c:v>3.4198956005815268E-3</c:v>
                </c:pt>
                <c:pt idx="333">
                  <c:v>3.4342039396202291E-3</c:v>
                </c:pt>
                <c:pt idx="334">
                  <c:v>3.4486443118517621E-3</c:v>
                </c:pt>
                <c:pt idx="335">
                  <c:v>3.4645771663610399E-3</c:v>
                </c:pt>
                <c:pt idx="336">
                  <c:v>3.4803173024981547E-3</c:v>
                </c:pt>
                <c:pt idx="337">
                  <c:v>3.4950171299209278E-3</c:v>
                </c:pt>
                <c:pt idx="338">
                  <c:v>3.4595383439370779E-3</c:v>
                </c:pt>
                <c:pt idx="339">
                  <c:v>3.4726249397191433E-3</c:v>
                </c:pt>
                <c:pt idx="340">
                  <c:v>3.4965750750950318E-3</c:v>
                </c:pt>
                <c:pt idx="341">
                  <c:v>3.5251973136949393E-3</c:v>
                </c:pt>
                <c:pt idx="342">
                  <c:v>3.5511096851064011E-3</c:v>
                </c:pt>
                <c:pt idx="343">
                  <c:v>3.5819003395687328E-3</c:v>
                </c:pt>
                <c:pt idx="344">
                  <c:v>3.6084949503783557E-3</c:v>
                </c:pt>
                <c:pt idx="345">
                  <c:v>3.6425621431574783E-3</c:v>
                </c:pt>
                <c:pt idx="346">
                  <c:v>3.6693926492985369E-3</c:v>
                </c:pt>
                <c:pt idx="347">
                  <c:v>3.6991048353375317E-3</c:v>
                </c:pt>
                <c:pt idx="348">
                  <c:v>3.6756242718224931E-3</c:v>
                </c:pt>
                <c:pt idx="349">
                  <c:v>3.7001887906242619E-3</c:v>
                </c:pt>
                <c:pt idx="350">
                  <c:v>3.7268504992546301E-3</c:v>
                </c:pt>
                <c:pt idx="351">
                  <c:v>3.7460636759538116E-3</c:v>
                </c:pt>
                <c:pt idx="352">
                  <c:v>3.7611347298133783E-3</c:v>
                </c:pt>
                <c:pt idx="353">
                  <c:v>3.7875102301468257E-3</c:v>
                </c:pt>
                <c:pt idx="354">
                  <c:v>3.8030463579196917E-3</c:v>
                </c:pt>
                <c:pt idx="355">
                  <c:v>3.8289954557462415E-3</c:v>
                </c:pt>
                <c:pt idx="356">
                  <c:v>3.8506436986853782E-3</c:v>
                </c:pt>
                <c:pt idx="357">
                  <c:v>3.8792610753136491E-3</c:v>
                </c:pt>
                <c:pt idx="358">
                  <c:v>3.8576518940086368E-3</c:v>
                </c:pt>
                <c:pt idx="359">
                  <c:v>3.8839047168012942E-3</c:v>
                </c:pt>
                <c:pt idx="360">
                  <c:v>3.9228007195714126E-3</c:v>
                </c:pt>
                <c:pt idx="361">
                  <c:v>3.9600563143443101E-3</c:v>
                </c:pt>
                <c:pt idx="362">
                  <c:v>4.0032204347329702E-3</c:v>
                </c:pt>
                <c:pt idx="363">
                  <c:v>4.0428212338768062E-3</c:v>
                </c:pt>
                <c:pt idx="364">
                  <c:v>4.0774663698618227E-3</c:v>
                </c:pt>
                <c:pt idx="365">
                  <c:v>4.1174928914860728E-3</c:v>
                </c:pt>
                <c:pt idx="366">
                  <c:v>4.1558844641634641E-3</c:v>
                </c:pt>
                <c:pt idx="367">
                  <c:v>4.1783957059354348E-3</c:v>
                </c:pt>
                <c:pt idx="368">
                  <c:v>4.1458262563830945E-3</c:v>
                </c:pt>
                <c:pt idx="369">
                  <c:v>4.1691686810323E-3</c:v>
                </c:pt>
                <c:pt idx="370">
                  <c:v>4.1948184835945744E-3</c:v>
                </c:pt>
                <c:pt idx="371">
                  <c:v>4.2174083434924009E-3</c:v>
                </c:pt>
                <c:pt idx="372">
                  <c:v>4.2308063933400083E-3</c:v>
                </c:pt>
                <c:pt idx="373">
                  <c:v>4.2565138432264843E-3</c:v>
                </c:pt>
                <c:pt idx="374">
                  <c:v>4.2757012503297298E-3</c:v>
                </c:pt>
                <c:pt idx="375">
                  <c:v>4.3002340372753972E-3</c:v>
                </c:pt>
                <c:pt idx="376">
                  <c:v>4.3222141324663708E-3</c:v>
                </c:pt>
                <c:pt idx="377">
                  <c:v>4.3442754215355425E-3</c:v>
                </c:pt>
                <c:pt idx="378">
                  <c:v>4.3185059304736264E-3</c:v>
                </c:pt>
                <c:pt idx="379">
                  <c:v>4.3541917131061153E-3</c:v>
                </c:pt>
                <c:pt idx="380">
                  <c:v>4.3836669969965821E-3</c:v>
                </c:pt>
                <c:pt idx="381">
                  <c:v>4.4095703270224116E-3</c:v>
                </c:pt>
                <c:pt idx="382">
                  <c:v>4.442364934245927E-3</c:v>
                </c:pt>
                <c:pt idx="383">
                  <c:v>4.4877614767969811E-3</c:v>
                </c:pt>
                <c:pt idx="384">
                  <c:v>4.5298030437750207E-3</c:v>
                </c:pt>
                <c:pt idx="385">
                  <c:v>4.5564153114674762E-3</c:v>
                </c:pt>
                <c:pt idx="386">
                  <c:v>4.5866991212611466E-3</c:v>
                </c:pt>
                <c:pt idx="387">
                  <c:v>4.6288762902500398E-3</c:v>
                </c:pt>
                <c:pt idx="388">
                  <c:v>4.6043223596822008E-3</c:v>
                </c:pt>
                <c:pt idx="389">
                  <c:v>4.6345804868276651E-3</c:v>
                </c:pt>
                <c:pt idx="390">
                  <c:v>4.664169482403357E-3</c:v>
                </c:pt>
                <c:pt idx="391">
                  <c:v>4.6975977211054804E-3</c:v>
                </c:pt>
                <c:pt idx="392">
                  <c:v>4.7384175763714618E-3</c:v>
                </c:pt>
                <c:pt idx="393">
                  <c:v>4.7705866160779693E-3</c:v>
                </c:pt>
                <c:pt idx="394">
                  <c:v>4.8088684505678972E-3</c:v>
                </c:pt>
                <c:pt idx="395">
                  <c:v>4.8524800263645201E-3</c:v>
                </c:pt>
                <c:pt idx="396">
                  <c:v>4.895010561627504E-3</c:v>
                </c:pt>
                <c:pt idx="397">
                  <c:v>4.9411013352495085E-3</c:v>
                </c:pt>
                <c:pt idx="398">
                  <c:v>4.9253503143887661E-3</c:v>
                </c:pt>
                <c:pt idx="399">
                  <c:v>4.9810129317797453E-3</c:v>
                </c:pt>
                <c:pt idx="400">
                  <c:v>5.0367983867409798E-3</c:v>
                </c:pt>
                <c:pt idx="401">
                  <c:v>5.0899764555454785E-3</c:v>
                </c:pt>
                <c:pt idx="402">
                  <c:v>5.1412716770023043E-3</c:v>
                </c:pt>
                <c:pt idx="403">
                  <c:v>5.1911053588274067E-3</c:v>
                </c:pt>
                <c:pt idx="404">
                  <c:v>5.2471669467469995E-3</c:v>
                </c:pt>
                <c:pt idx="405">
                  <c:v>5.2859496201961599E-3</c:v>
                </c:pt>
                <c:pt idx="406">
                  <c:v>5.3286595778322451E-3</c:v>
                </c:pt>
                <c:pt idx="407">
                  <c:v>5.364364579902769E-3</c:v>
                </c:pt>
                <c:pt idx="408">
                  <c:v>5.3362400556051671E-3</c:v>
                </c:pt>
                <c:pt idx="409">
                  <c:v>5.373080125554792E-3</c:v>
                </c:pt>
                <c:pt idx="410">
                  <c:v>5.4048433258161912E-3</c:v>
                </c:pt>
                <c:pt idx="411">
                  <c:v>5.4521340832678752E-3</c:v>
                </c:pt>
                <c:pt idx="412">
                  <c:v>5.4999098248260866E-3</c:v>
                </c:pt>
                <c:pt idx="413">
                  <c:v>5.5632577898412699E-3</c:v>
                </c:pt>
                <c:pt idx="414">
                  <c:v>5.6388151821681071E-3</c:v>
                </c:pt>
                <c:pt idx="415">
                  <c:v>5.7057744164076699E-3</c:v>
                </c:pt>
                <c:pt idx="416">
                  <c:v>5.7714334529586613E-3</c:v>
                </c:pt>
                <c:pt idx="417">
                  <c:v>5.8439413957891264E-3</c:v>
                </c:pt>
                <c:pt idx="418">
                  <c:v>5.8424857793522569E-3</c:v>
                </c:pt>
                <c:pt idx="419">
                  <c:v>5.9011106419896023E-3</c:v>
                </c:pt>
                <c:pt idx="420">
                  <c:v>5.9517358169857582E-3</c:v>
                </c:pt>
                <c:pt idx="421">
                  <c:v>6.0063802452173243E-3</c:v>
                </c:pt>
                <c:pt idx="422">
                  <c:v>6.0719286529435923E-3</c:v>
                </c:pt>
                <c:pt idx="423">
                  <c:v>6.1241583781025512E-3</c:v>
                </c:pt>
                <c:pt idx="424">
                  <c:v>6.1734219855298115E-3</c:v>
                </c:pt>
                <c:pt idx="425">
                  <c:v>6.2452478794880334E-3</c:v>
                </c:pt>
                <c:pt idx="426">
                  <c:v>6.3244178613077427E-3</c:v>
                </c:pt>
                <c:pt idx="427">
                  <c:v>6.4173990814671454E-3</c:v>
                </c:pt>
                <c:pt idx="428">
                  <c:v>6.4434343689627437E-3</c:v>
                </c:pt>
                <c:pt idx="429">
                  <c:v>6.5327445341740323E-3</c:v>
                </c:pt>
                <c:pt idx="430">
                  <c:v>6.6587614127911303E-3</c:v>
                </c:pt>
                <c:pt idx="431">
                  <c:v>6.7642263701691852E-3</c:v>
                </c:pt>
                <c:pt idx="432">
                  <c:v>6.8706449123050019E-3</c:v>
                </c:pt>
                <c:pt idx="433">
                  <c:v>6.9865021259390625E-3</c:v>
                </c:pt>
                <c:pt idx="434">
                  <c:v>7.0726433761770843E-3</c:v>
                </c:pt>
                <c:pt idx="435">
                  <c:v>7.175559262231207E-3</c:v>
                </c:pt>
                <c:pt idx="436">
                  <c:v>7.237005142323367E-3</c:v>
                </c:pt>
                <c:pt idx="437">
                  <c:v>7.3064736719176482E-3</c:v>
                </c:pt>
                <c:pt idx="438">
                  <c:v>7.2740662056250596E-3</c:v>
                </c:pt>
                <c:pt idx="439">
                  <c:v>7.3062444203288082E-3</c:v>
                </c:pt>
                <c:pt idx="440">
                  <c:v>7.3463651626819162E-3</c:v>
                </c:pt>
                <c:pt idx="441">
                  <c:v>7.3948185975567671E-3</c:v>
                </c:pt>
                <c:pt idx="442">
                  <c:v>7.4811265131584544E-3</c:v>
                </c:pt>
                <c:pt idx="443">
                  <c:v>7.5277031800953104E-3</c:v>
                </c:pt>
                <c:pt idx="444">
                  <c:v>7.5820137885875922E-3</c:v>
                </c:pt>
                <c:pt idx="445">
                  <c:v>7.6294768729914158E-3</c:v>
                </c:pt>
                <c:pt idx="446">
                  <c:v>7.6944832876298264E-3</c:v>
                </c:pt>
                <c:pt idx="447">
                  <c:v>7.7761381495918408E-3</c:v>
                </c:pt>
                <c:pt idx="448">
                  <c:v>7.7424001873863521E-3</c:v>
                </c:pt>
                <c:pt idx="449">
                  <c:v>7.8086714385943827E-3</c:v>
                </c:pt>
                <c:pt idx="450">
                  <c:v>7.8680828915918509E-3</c:v>
                </c:pt>
                <c:pt idx="451">
                  <c:v>7.9483660957497468E-3</c:v>
                </c:pt>
                <c:pt idx="452">
                  <c:v>8.0273278208438641E-3</c:v>
                </c:pt>
                <c:pt idx="453">
                  <c:v>8.0813340806021212E-3</c:v>
                </c:pt>
                <c:pt idx="454">
                  <c:v>8.1527436622835635E-3</c:v>
                </c:pt>
                <c:pt idx="455">
                  <c:v>8.2266582411269999E-3</c:v>
                </c:pt>
                <c:pt idx="456">
                  <c:v>8.3356354507338627E-3</c:v>
                </c:pt>
                <c:pt idx="457">
                  <c:v>8.4643735277915699E-3</c:v>
                </c:pt>
                <c:pt idx="458">
                  <c:v>8.4734371211403706E-3</c:v>
                </c:pt>
                <c:pt idx="459">
                  <c:v>8.5911701476463799E-3</c:v>
                </c:pt>
                <c:pt idx="460">
                  <c:v>8.6858627583041997E-3</c:v>
                </c:pt>
                <c:pt idx="461">
                  <c:v>8.8120759481744772E-3</c:v>
                </c:pt>
                <c:pt idx="462">
                  <c:v>8.908612195934416E-3</c:v>
                </c:pt>
                <c:pt idx="463">
                  <c:v>8.9577530943650806E-3</c:v>
                </c:pt>
                <c:pt idx="464">
                  <c:v>9.0327023364615133E-3</c:v>
                </c:pt>
                <c:pt idx="465">
                  <c:v>9.1150610405077593E-3</c:v>
                </c:pt>
                <c:pt idx="466">
                  <c:v>9.2070045435265809E-3</c:v>
                </c:pt>
                <c:pt idx="467">
                  <c:v>9.2336994284397747E-3</c:v>
                </c:pt>
                <c:pt idx="468">
                  <c:v>9.1616314734888574E-3</c:v>
                </c:pt>
                <c:pt idx="469">
                  <c:v>9.2099800144834713E-3</c:v>
                </c:pt>
                <c:pt idx="470">
                  <c:v>9.2391890148154077E-3</c:v>
                </c:pt>
                <c:pt idx="471">
                  <c:v>9.2637124319105008E-3</c:v>
                </c:pt>
                <c:pt idx="472">
                  <c:v>9.2447974830832929E-3</c:v>
                </c:pt>
                <c:pt idx="473">
                  <c:v>9.2909681348950571E-3</c:v>
                </c:pt>
                <c:pt idx="474">
                  <c:v>9.3098708001857159E-3</c:v>
                </c:pt>
                <c:pt idx="475">
                  <c:v>9.3142407882034119E-3</c:v>
                </c:pt>
                <c:pt idx="476">
                  <c:v>9.3211206774476713E-3</c:v>
                </c:pt>
                <c:pt idx="477">
                  <c:v>9.3178195325212126E-3</c:v>
                </c:pt>
                <c:pt idx="478">
                  <c:v>9.2652389760156054E-3</c:v>
                </c:pt>
                <c:pt idx="479">
                  <c:v>9.2766425144514865E-3</c:v>
                </c:pt>
                <c:pt idx="480">
                  <c:v>9.3156208187769214E-3</c:v>
                </c:pt>
                <c:pt idx="481">
                  <c:v>9.4070665130546027E-3</c:v>
                </c:pt>
                <c:pt idx="482">
                  <c:v>9.5096642497864061E-3</c:v>
                </c:pt>
                <c:pt idx="483">
                  <c:v>9.6040941967664648E-3</c:v>
                </c:pt>
                <c:pt idx="484">
                  <c:v>9.7062249297310711E-3</c:v>
                </c:pt>
                <c:pt idx="485">
                  <c:v>9.8075768365316045E-3</c:v>
                </c:pt>
                <c:pt idx="486">
                  <c:v>9.9228403628837392E-3</c:v>
                </c:pt>
                <c:pt idx="487">
                  <c:v>1.000831859037765E-2</c:v>
                </c:pt>
                <c:pt idx="488">
                  <c:v>9.9413277520201751E-3</c:v>
                </c:pt>
                <c:pt idx="489">
                  <c:v>1.0005266010909146E-2</c:v>
                </c:pt>
                <c:pt idx="490">
                  <c:v>1.0042766092413407E-2</c:v>
                </c:pt>
                <c:pt idx="491">
                  <c:v>1.0149572689752502E-2</c:v>
                </c:pt>
                <c:pt idx="492">
                  <c:v>1.0213659761660512E-2</c:v>
                </c:pt>
                <c:pt idx="493">
                  <c:v>1.0235532885048425E-2</c:v>
                </c:pt>
                <c:pt idx="494">
                  <c:v>1.0285598831633264E-2</c:v>
                </c:pt>
                <c:pt idx="495">
                  <c:v>1.0306423074048849E-2</c:v>
                </c:pt>
                <c:pt idx="496">
                  <c:v>1.0387133906264648E-2</c:v>
                </c:pt>
                <c:pt idx="497">
                  <c:v>1.0429144941305568E-2</c:v>
                </c:pt>
                <c:pt idx="498">
                  <c:v>1.0384585890509373E-2</c:v>
                </c:pt>
                <c:pt idx="499">
                  <c:v>1.0479522501359811E-2</c:v>
                </c:pt>
                <c:pt idx="500">
                  <c:v>1.0564747133696597E-2</c:v>
                </c:pt>
                <c:pt idx="501">
                  <c:v>1.0699947514156758E-2</c:v>
                </c:pt>
                <c:pt idx="502">
                  <c:v>1.0787251490818087E-2</c:v>
                </c:pt>
                <c:pt idx="503">
                  <c:v>1.0917135768030373E-2</c:v>
                </c:pt>
                <c:pt idx="504">
                  <c:v>1.1031421028126995E-2</c:v>
                </c:pt>
                <c:pt idx="505">
                  <c:v>1.1150681044523818E-2</c:v>
                </c:pt>
                <c:pt idx="506">
                  <c:v>1.1298516111229291E-2</c:v>
                </c:pt>
                <c:pt idx="507">
                  <c:v>1.1412828024665544E-2</c:v>
                </c:pt>
                <c:pt idx="508">
                  <c:v>1.1363575971800653E-2</c:v>
                </c:pt>
                <c:pt idx="509">
                  <c:v>1.1383547282272971E-2</c:v>
                </c:pt>
                <c:pt idx="510">
                  <c:v>1.1447634894240125E-2</c:v>
                </c:pt>
                <c:pt idx="511">
                  <c:v>1.1498986033432829E-2</c:v>
                </c:pt>
                <c:pt idx="512">
                  <c:v>1.1501562068299581E-2</c:v>
                </c:pt>
                <c:pt idx="513">
                  <c:v>1.1492250675004048E-2</c:v>
                </c:pt>
                <c:pt idx="514">
                  <c:v>1.1426874611460178E-2</c:v>
                </c:pt>
                <c:pt idx="515">
                  <c:v>1.1425349245258669E-2</c:v>
                </c:pt>
                <c:pt idx="516">
                  <c:v>1.1427158204400736E-2</c:v>
                </c:pt>
                <c:pt idx="517">
                  <c:v>1.1396590713451242E-2</c:v>
                </c:pt>
                <c:pt idx="518">
                  <c:v>1.1271419063908404E-2</c:v>
                </c:pt>
                <c:pt idx="519">
                  <c:v>1.1255526359206854E-2</c:v>
                </c:pt>
                <c:pt idx="520">
                  <c:v>1.1245036484942782E-2</c:v>
                </c:pt>
                <c:pt idx="521">
                  <c:v>1.1205267641531203E-2</c:v>
                </c:pt>
                <c:pt idx="522">
                  <c:v>1.1145187776456185E-2</c:v>
                </c:pt>
                <c:pt idx="523">
                  <c:v>1.1098811479020337E-2</c:v>
                </c:pt>
                <c:pt idx="524">
                  <c:v>1.0987193691932337E-2</c:v>
                </c:pt>
                <c:pt idx="525">
                  <c:v>1.0896864626505543E-2</c:v>
                </c:pt>
                <c:pt idx="526">
                  <c:v>1.0788664766234739E-2</c:v>
                </c:pt>
                <c:pt idx="527">
                  <c:v>1.067629139061717E-2</c:v>
                </c:pt>
                <c:pt idx="528">
                  <c:v>1.0496613545898687E-2</c:v>
                </c:pt>
                <c:pt idx="529">
                  <c:v>1.038355890905341E-2</c:v>
                </c:pt>
                <c:pt idx="530">
                  <c:v>1.0332250541840757E-2</c:v>
                </c:pt>
                <c:pt idx="531">
                  <c:v>1.0311400200676292E-2</c:v>
                </c:pt>
                <c:pt idx="532">
                  <c:v>1.0250852814505442E-2</c:v>
                </c:pt>
                <c:pt idx="533">
                  <c:v>1.0191734137674515E-2</c:v>
                </c:pt>
                <c:pt idx="534">
                  <c:v>1.0113640519117768E-2</c:v>
                </c:pt>
                <c:pt idx="535">
                  <c:v>1.0117487541633368E-2</c:v>
                </c:pt>
                <c:pt idx="536">
                  <c:v>1.011872899247167E-2</c:v>
                </c:pt>
                <c:pt idx="537">
                  <c:v>1.0147511347348079E-2</c:v>
                </c:pt>
                <c:pt idx="538">
                  <c:v>1.0083864493119245E-2</c:v>
                </c:pt>
                <c:pt idx="539">
                  <c:v>1.0154800146777884E-2</c:v>
                </c:pt>
                <c:pt idx="540">
                  <c:v>1.0222993278647561E-2</c:v>
                </c:pt>
                <c:pt idx="541">
                  <c:v>1.0276093934981747E-2</c:v>
                </c:pt>
                <c:pt idx="542">
                  <c:v>1.0279794164875721E-2</c:v>
                </c:pt>
                <c:pt idx="543">
                  <c:v>1.0315453312921096E-2</c:v>
                </c:pt>
                <c:pt idx="544">
                  <c:v>1.038441782805961E-2</c:v>
                </c:pt>
                <c:pt idx="545">
                  <c:v>1.042494703248658E-2</c:v>
                </c:pt>
                <c:pt idx="546">
                  <c:v>1.048956467869035E-2</c:v>
                </c:pt>
                <c:pt idx="547">
                  <c:v>1.0513273765827131E-2</c:v>
                </c:pt>
                <c:pt idx="548">
                  <c:v>1.0436813955502411E-2</c:v>
                </c:pt>
                <c:pt idx="549">
                  <c:v>1.0421993080208872E-2</c:v>
                </c:pt>
                <c:pt idx="550">
                  <c:v>1.0432757572544442E-2</c:v>
                </c:pt>
                <c:pt idx="551">
                  <c:v>1.0443016762839874E-2</c:v>
                </c:pt>
                <c:pt idx="552">
                  <c:v>1.0439035896359172E-2</c:v>
                </c:pt>
                <c:pt idx="553">
                  <c:v>1.0457659212134584E-2</c:v>
                </c:pt>
                <c:pt idx="554">
                  <c:v>1.0475219441073829E-2</c:v>
                </c:pt>
                <c:pt idx="555">
                  <c:v>1.0500196006060423E-2</c:v>
                </c:pt>
                <c:pt idx="556">
                  <c:v>1.0515482200245712E-2</c:v>
                </c:pt>
                <c:pt idx="557">
                  <c:v>1.0508932400416997E-2</c:v>
                </c:pt>
                <c:pt idx="558">
                  <c:v>1.0391842051586964E-2</c:v>
                </c:pt>
                <c:pt idx="559">
                  <c:v>1.0399383360628628E-2</c:v>
                </c:pt>
                <c:pt idx="560">
                  <c:v>1.0426076561380566E-2</c:v>
                </c:pt>
                <c:pt idx="561">
                  <c:v>1.0408977820502008E-2</c:v>
                </c:pt>
                <c:pt idx="562">
                  <c:v>1.0426873407644347E-2</c:v>
                </c:pt>
                <c:pt idx="563">
                  <c:v>1.0445164569399375E-2</c:v>
                </c:pt>
                <c:pt idx="564">
                  <c:v>1.04810618749696E-2</c:v>
                </c:pt>
                <c:pt idx="565">
                  <c:v>1.0567314334463519E-2</c:v>
                </c:pt>
                <c:pt idx="566">
                  <c:v>1.061866951596213E-2</c:v>
                </c:pt>
                <c:pt idx="567">
                  <c:v>1.0695167429338827E-2</c:v>
                </c:pt>
                <c:pt idx="568">
                  <c:v>1.0639101264920327E-2</c:v>
                </c:pt>
                <c:pt idx="569">
                  <c:v>1.0717126699074292E-2</c:v>
                </c:pt>
                <c:pt idx="570">
                  <c:v>1.0805306574565394E-2</c:v>
                </c:pt>
                <c:pt idx="571">
                  <c:v>1.0837931648634194E-2</c:v>
                </c:pt>
                <c:pt idx="572">
                  <c:v>1.0906722989904947E-2</c:v>
                </c:pt>
                <c:pt idx="573">
                  <c:v>1.0982248065132571E-2</c:v>
                </c:pt>
                <c:pt idx="574">
                  <c:v>1.1079040145389987E-2</c:v>
                </c:pt>
                <c:pt idx="575">
                  <c:v>1.1155345027587771E-2</c:v>
                </c:pt>
                <c:pt idx="576">
                  <c:v>1.1225959667735626E-2</c:v>
                </c:pt>
                <c:pt idx="577">
                  <c:v>1.1372849435219863E-2</c:v>
                </c:pt>
                <c:pt idx="578">
                  <c:v>1.1534527611261532E-2</c:v>
                </c:pt>
                <c:pt idx="579">
                  <c:v>1.179042926814378E-2</c:v>
                </c:pt>
                <c:pt idx="580">
                  <c:v>1.2079203783183213E-2</c:v>
                </c:pt>
                <c:pt idx="581">
                  <c:v>1.2400624755326826E-2</c:v>
                </c:pt>
                <c:pt idx="582">
                  <c:v>1.2771838332564543E-2</c:v>
                </c:pt>
                <c:pt idx="583">
                  <c:v>1.3165841759428688E-2</c:v>
                </c:pt>
                <c:pt idx="584">
                  <c:v>1.34790641387816E-2</c:v>
                </c:pt>
                <c:pt idx="585">
                  <c:v>1.3801121506658834E-2</c:v>
                </c:pt>
                <c:pt idx="586">
                  <c:v>1.4057721462088399E-2</c:v>
                </c:pt>
                <c:pt idx="587">
                  <c:v>1.4287039180884465E-2</c:v>
                </c:pt>
                <c:pt idx="588">
                  <c:v>1.4361840196340596E-2</c:v>
                </c:pt>
                <c:pt idx="589">
                  <c:v>1.4496459714805808E-2</c:v>
                </c:pt>
                <c:pt idx="590">
                  <c:v>1.4586741484943797E-2</c:v>
                </c:pt>
                <c:pt idx="591">
                  <c:v>1.4652814037646216E-2</c:v>
                </c:pt>
                <c:pt idx="592">
                  <c:v>1.4681684568425921E-2</c:v>
                </c:pt>
                <c:pt idx="593">
                  <c:v>1.4798125923744207E-2</c:v>
                </c:pt>
                <c:pt idx="594">
                  <c:v>1.4883101542632541E-2</c:v>
                </c:pt>
                <c:pt idx="595">
                  <c:v>1.4890206916643101E-2</c:v>
                </c:pt>
                <c:pt idx="596">
                  <c:v>1.4943634574293655E-2</c:v>
                </c:pt>
                <c:pt idx="597">
                  <c:v>1.5072766706444763E-2</c:v>
                </c:pt>
                <c:pt idx="598">
                  <c:v>1.5074195087941855E-2</c:v>
                </c:pt>
                <c:pt idx="599">
                  <c:v>1.5161127694123649E-2</c:v>
                </c:pt>
                <c:pt idx="600">
                  <c:v>1.5227707577963896E-2</c:v>
                </c:pt>
                <c:pt idx="601">
                  <c:v>1.5372841976492E-2</c:v>
                </c:pt>
                <c:pt idx="602">
                  <c:v>1.5608672094711005E-2</c:v>
                </c:pt>
                <c:pt idx="603">
                  <c:v>1.5846483698615722E-2</c:v>
                </c:pt>
                <c:pt idx="604">
                  <c:v>1.60692270448115E-2</c:v>
                </c:pt>
                <c:pt idx="605">
                  <c:v>1.6257350648857052E-2</c:v>
                </c:pt>
                <c:pt idx="606">
                  <c:v>1.6611962443298517E-2</c:v>
                </c:pt>
                <c:pt idx="607">
                  <c:v>1.6937547299197619E-2</c:v>
                </c:pt>
                <c:pt idx="608">
                  <c:v>1.691677246319577E-2</c:v>
                </c:pt>
                <c:pt idx="609">
                  <c:v>1.7015806000111683E-2</c:v>
                </c:pt>
                <c:pt idx="610">
                  <c:v>1.7088515829826172E-2</c:v>
                </c:pt>
                <c:pt idx="611">
                  <c:v>1.7097436678456542E-2</c:v>
                </c:pt>
                <c:pt idx="612">
                  <c:v>1.6951309315048027E-2</c:v>
                </c:pt>
                <c:pt idx="613">
                  <c:v>1.6765589640808862E-2</c:v>
                </c:pt>
                <c:pt idx="614">
                  <c:v>1.6738412055163802E-2</c:v>
                </c:pt>
                <c:pt idx="615">
                  <c:v>1.6711556035684933E-2</c:v>
                </c:pt>
                <c:pt idx="616">
                  <c:v>1.6606250355842744E-2</c:v>
                </c:pt>
                <c:pt idx="617">
                  <c:v>1.6457032619710529E-2</c:v>
                </c:pt>
                <c:pt idx="618">
                  <c:v>1.622365300105328E-2</c:v>
                </c:pt>
                <c:pt idx="619">
                  <c:v>1.6239395383388269E-2</c:v>
                </c:pt>
                <c:pt idx="620">
                  <c:v>1.6329535425316628E-2</c:v>
                </c:pt>
                <c:pt idx="621">
                  <c:v>1.6423285278127572E-2</c:v>
                </c:pt>
                <c:pt idx="622">
                  <c:v>1.6566513061168506E-2</c:v>
                </c:pt>
                <c:pt idx="623">
                  <c:v>1.6721377884658994E-2</c:v>
                </c:pt>
                <c:pt idx="624">
                  <c:v>1.6818361591693809E-2</c:v>
                </c:pt>
                <c:pt idx="625">
                  <c:v>1.6861747002055408E-2</c:v>
                </c:pt>
                <c:pt idx="626">
                  <c:v>1.6890429526568256E-2</c:v>
                </c:pt>
                <c:pt idx="627">
                  <c:v>1.7026199930518855E-2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(A48)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Лист1!$S$3:$S$630</c:f>
              <c:numCache>
                <c:formatCode>General</c:formatCode>
                <c:ptCount val="628"/>
                <c:pt idx="0">
                  <c:v>1.851293E-2</c:v>
                </c:pt>
                <c:pt idx="1">
                  <c:v>1.2837415E-2</c:v>
                </c:pt>
                <c:pt idx="2">
                  <c:v>1.0691845E-2</c:v>
                </c:pt>
                <c:pt idx="3">
                  <c:v>9.5172250000000007E-3</c:v>
                </c:pt>
                <c:pt idx="4">
                  <c:v>8.9222150000000007E-3</c:v>
                </c:pt>
                <c:pt idx="5">
                  <c:v>8.8239189999999995E-3</c:v>
                </c:pt>
                <c:pt idx="6">
                  <c:v>8.3633920000000007E-3</c:v>
                </c:pt>
                <c:pt idx="7">
                  <c:v>8.1579140000000005E-3</c:v>
                </c:pt>
                <c:pt idx="8">
                  <c:v>6.1630620000000004E-3</c:v>
                </c:pt>
                <c:pt idx="9">
                  <c:v>5.9494300000000003E-3</c:v>
                </c:pt>
                <c:pt idx="10">
                  <c:v>5.9308980000000004E-3</c:v>
                </c:pt>
                <c:pt idx="11">
                  <c:v>5.8877950000000004E-3</c:v>
                </c:pt>
                <c:pt idx="12">
                  <c:v>6.0286469999999998E-3</c:v>
                </c:pt>
                <c:pt idx="13">
                  <c:v>6.1421929999999998E-3</c:v>
                </c:pt>
                <c:pt idx="14">
                  <c:v>6.0244160000000003E-3</c:v>
                </c:pt>
                <c:pt idx="15">
                  <c:v>5.9679019999999998E-3</c:v>
                </c:pt>
                <c:pt idx="16">
                  <c:v>5.9451E-3</c:v>
                </c:pt>
                <c:pt idx="17">
                  <c:v>5.9110600000000001E-3</c:v>
                </c:pt>
                <c:pt idx="18">
                  <c:v>4.9371199999999997E-3</c:v>
                </c:pt>
                <c:pt idx="19">
                  <c:v>4.6722769999999999E-3</c:v>
                </c:pt>
                <c:pt idx="20">
                  <c:v>4.6837349999999996E-3</c:v>
                </c:pt>
                <c:pt idx="21">
                  <c:v>4.7358590000000002E-3</c:v>
                </c:pt>
                <c:pt idx="22">
                  <c:v>4.7326E-3</c:v>
                </c:pt>
                <c:pt idx="23">
                  <c:v>4.8371289999999999E-3</c:v>
                </c:pt>
                <c:pt idx="24">
                  <c:v>4.8544449999999998E-3</c:v>
                </c:pt>
                <c:pt idx="25">
                  <c:v>4.9812069999999996E-3</c:v>
                </c:pt>
                <c:pt idx="26">
                  <c:v>5.0788659999999996E-3</c:v>
                </c:pt>
                <c:pt idx="27">
                  <c:v>5.1151260000000002E-3</c:v>
                </c:pt>
                <c:pt idx="28">
                  <c:v>4.5375499999999996E-3</c:v>
                </c:pt>
                <c:pt idx="29">
                  <c:v>4.4412790000000002E-3</c:v>
                </c:pt>
                <c:pt idx="30">
                  <c:v>4.4109179999999998E-3</c:v>
                </c:pt>
                <c:pt idx="31">
                  <c:v>4.3393470000000003E-3</c:v>
                </c:pt>
                <c:pt idx="32">
                  <c:v>4.2014260000000003E-3</c:v>
                </c:pt>
                <c:pt idx="33">
                  <c:v>4.0822999999999996E-3</c:v>
                </c:pt>
                <c:pt idx="34">
                  <c:v>3.9678109999999999E-3</c:v>
                </c:pt>
                <c:pt idx="35">
                  <c:v>3.9313179999999996E-3</c:v>
                </c:pt>
                <c:pt idx="36">
                  <c:v>3.8449349999999998E-3</c:v>
                </c:pt>
                <c:pt idx="37">
                  <c:v>3.7856420000000001E-3</c:v>
                </c:pt>
                <c:pt idx="38">
                  <c:v>3.32446E-3</c:v>
                </c:pt>
                <c:pt idx="39">
                  <c:v>3.3096850000000001E-3</c:v>
                </c:pt>
                <c:pt idx="40">
                  <c:v>3.3189949999999999E-3</c:v>
                </c:pt>
                <c:pt idx="41">
                  <c:v>3.2691949999999999E-3</c:v>
                </c:pt>
                <c:pt idx="42">
                  <c:v>3.2411129999999999E-3</c:v>
                </c:pt>
                <c:pt idx="43">
                  <c:v>3.1746769999999999E-3</c:v>
                </c:pt>
                <c:pt idx="44">
                  <c:v>3.0535269999999999E-3</c:v>
                </c:pt>
                <c:pt idx="45">
                  <c:v>2.9352699999999998E-3</c:v>
                </c:pt>
                <c:pt idx="46">
                  <c:v>2.7936100000000002E-3</c:v>
                </c:pt>
                <c:pt idx="47">
                  <c:v>2.67037E-3</c:v>
                </c:pt>
                <c:pt idx="48">
                  <c:v>2.3315850000000002E-3</c:v>
                </c:pt>
                <c:pt idx="49">
                  <c:v>2.2179930000000001E-3</c:v>
                </c:pt>
                <c:pt idx="50">
                  <c:v>2.1192509999999999E-3</c:v>
                </c:pt>
                <c:pt idx="51">
                  <c:v>2.0082350000000001E-3</c:v>
                </c:pt>
                <c:pt idx="52">
                  <c:v>1.901961E-3</c:v>
                </c:pt>
                <c:pt idx="53">
                  <c:v>1.8043149999999999E-3</c:v>
                </c:pt>
                <c:pt idx="54">
                  <c:v>1.7062539999999999E-3</c:v>
                </c:pt>
                <c:pt idx="55">
                  <c:v>1.615961E-3</c:v>
                </c:pt>
                <c:pt idx="56">
                  <c:v>1.5252849999999999E-3</c:v>
                </c:pt>
                <c:pt idx="57">
                  <c:v>1.4386100000000001E-3</c:v>
                </c:pt>
                <c:pt idx="58">
                  <c:v>1.268417E-3</c:v>
                </c:pt>
                <c:pt idx="59">
                  <c:v>1.1935660000000001E-3</c:v>
                </c:pt>
                <c:pt idx="60">
                  <c:v>1.1204349999999999E-3</c:v>
                </c:pt>
                <c:pt idx="61">
                  <c:v>1.0488990000000001E-3</c:v>
                </c:pt>
                <c:pt idx="62">
                  <c:v>9.8384199999999996E-4</c:v>
                </c:pt>
                <c:pt idx="63">
                  <c:v>9.2636400000000005E-4</c:v>
                </c:pt>
                <c:pt idx="64">
                  <c:v>8.7124999999999995E-4</c:v>
                </c:pt>
                <c:pt idx="65">
                  <c:v>8.2084499999999995E-4</c:v>
                </c:pt>
                <c:pt idx="66">
                  <c:v>7.7886100000000005E-4</c:v>
                </c:pt>
                <c:pt idx="67">
                  <c:v>7.4238899999999998E-4</c:v>
                </c:pt>
                <c:pt idx="68">
                  <c:v>6.6852399999999998E-4</c:v>
                </c:pt>
                <c:pt idx="69">
                  <c:v>6.4027300000000001E-4</c:v>
                </c:pt>
                <c:pt idx="70">
                  <c:v>6.1506500000000003E-4</c:v>
                </c:pt>
                <c:pt idx="71">
                  <c:v>5.95032E-4</c:v>
                </c:pt>
                <c:pt idx="72">
                  <c:v>5.7775399999999998E-4</c:v>
                </c:pt>
                <c:pt idx="73">
                  <c:v>5.6107399999999995E-4</c:v>
                </c:pt>
                <c:pt idx="74">
                  <c:v>5.4379799999999996E-4</c:v>
                </c:pt>
                <c:pt idx="75">
                  <c:v>5.2884099999999995E-4</c:v>
                </c:pt>
                <c:pt idx="76">
                  <c:v>5.1390699999999997E-4</c:v>
                </c:pt>
                <c:pt idx="77">
                  <c:v>4.99717E-4</c:v>
                </c:pt>
                <c:pt idx="78">
                  <c:v>4.6178700000000002E-4</c:v>
                </c:pt>
                <c:pt idx="79">
                  <c:v>4.5205000000000001E-4</c:v>
                </c:pt>
                <c:pt idx="80">
                  <c:v>4.43483E-4</c:v>
                </c:pt>
                <c:pt idx="81">
                  <c:v>4.3521599999999999E-4</c:v>
                </c:pt>
                <c:pt idx="82">
                  <c:v>4.2604999999999997E-4</c:v>
                </c:pt>
                <c:pt idx="83">
                  <c:v>4.1841600000000001E-4</c:v>
                </c:pt>
                <c:pt idx="84">
                  <c:v>4.1256700000000002E-4</c:v>
                </c:pt>
                <c:pt idx="85">
                  <c:v>4.0681199999999999E-4</c:v>
                </c:pt>
                <c:pt idx="86">
                  <c:v>4.0115300000000001E-4</c:v>
                </c:pt>
                <c:pt idx="87">
                  <c:v>3.9762400000000001E-4</c:v>
                </c:pt>
                <c:pt idx="88">
                  <c:v>3.7679500000000003E-4</c:v>
                </c:pt>
                <c:pt idx="89">
                  <c:v>3.7401300000000003E-4</c:v>
                </c:pt>
                <c:pt idx="90">
                  <c:v>3.7272800000000001E-4</c:v>
                </c:pt>
                <c:pt idx="91">
                  <c:v>3.7219599999999999E-4</c:v>
                </c:pt>
                <c:pt idx="92">
                  <c:v>3.7454600000000002E-4</c:v>
                </c:pt>
                <c:pt idx="93">
                  <c:v>3.7892299999999998E-4</c:v>
                </c:pt>
                <c:pt idx="94">
                  <c:v>3.8366799999999999E-4</c:v>
                </c:pt>
                <c:pt idx="95">
                  <c:v>3.90069E-4</c:v>
                </c:pt>
                <c:pt idx="96">
                  <c:v>3.9669E-4</c:v>
                </c:pt>
                <c:pt idx="97">
                  <c:v>4.0549999999999999E-4</c:v>
                </c:pt>
                <c:pt idx="98">
                  <c:v>3.9731E-4</c:v>
                </c:pt>
                <c:pt idx="99">
                  <c:v>4.0571500000000001E-4</c:v>
                </c:pt>
                <c:pt idx="100">
                  <c:v>4.1329399999999998E-4</c:v>
                </c:pt>
                <c:pt idx="101">
                  <c:v>4.20147E-4</c:v>
                </c:pt>
                <c:pt idx="102">
                  <c:v>4.2806799999999998E-4</c:v>
                </c:pt>
                <c:pt idx="103">
                  <c:v>4.3485600000000001E-4</c:v>
                </c:pt>
                <c:pt idx="104">
                  <c:v>4.40615E-4</c:v>
                </c:pt>
                <c:pt idx="105">
                  <c:v>4.4592600000000003E-4</c:v>
                </c:pt>
                <c:pt idx="106">
                  <c:v>4.5158600000000002E-4</c:v>
                </c:pt>
                <c:pt idx="107">
                  <c:v>4.5811499999999999E-4</c:v>
                </c:pt>
                <c:pt idx="108">
                  <c:v>4.4673299999999999E-4</c:v>
                </c:pt>
                <c:pt idx="109">
                  <c:v>4.5365899999999997E-4</c:v>
                </c:pt>
                <c:pt idx="110">
                  <c:v>4.61204E-4</c:v>
                </c:pt>
                <c:pt idx="111">
                  <c:v>4.6985199999999999E-4</c:v>
                </c:pt>
                <c:pt idx="112">
                  <c:v>4.7926099999999998E-4</c:v>
                </c:pt>
                <c:pt idx="113">
                  <c:v>4.8965200000000003E-4</c:v>
                </c:pt>
                <c:pt idx="114">
                  <c:v>5.0005199999999996E-4</c:v>
                </c:pt>
                <c:pt idx="115">
                  <c:v>5.1135799999999995E-4</c:v>
                </c:pt>
                <c:pt idx="116">
                  <c:v>5.2285600000000004E-4</c:v>
                </c:pt>
                <c:pt idx="117">
                  <c:v>5.3443200000000005E-4</c:v>
                </c:pt>
                <c:pt idx="118">
                  <c:v>5.2529200000000001E-4</c:v>
                </c:pt>
                <c:pt idx="119">
                  <c:v>5.3589600000000001E-4</c:v>
                </c:pt>
                <c:pt idx="120">
                  <c:v>5.4681300000000005E-4</c:v>
                </c:pt>
                <c:pt idx="121">
                  <c:v>5.5744900000000001E-4</c:v>
                </c:pt>
                <c:pt idx="122">
                  <c:v>5.6933999999999999E-4</c:v>
                </c:pt>
                <c:pt idx="123">
                  <c:v>5.819E-4</c:v>
                </c:pt>
                <c:pt idx="124">
                  <c:v>5.9429899999999996E-4</c:v>
                </c:pt>
                <c:pt idx="125">
                  <c:v>6.0827099999999996E-4</c:v>
                </c:pt>
                <c:pt idx="126">
                  <c:v>6.22252E-4</c:v>
                </c:pt>
                <c:pt idx="127">
                  <c:v>6.3782499999999996E-4</c:v>
                </c:pt>
                <c:pt idx="128">
                  <c:v>6.3163300000000004E-4</c:v>
                </c:pt>
                <c:pt idx="129">
                  <c:v>6.4974300000000004E-4</c:v>
                </c:pt>
                <c:pt idx="130">
                  <c:v>6.6792999999999996E-4</c:v>
                </c:pt>
                <c:pt idx="131">
                  <c:v>6.8714000000000004E-4</c:v>
                </c:pt>
                <c:pt idx="132">
                  <c:v>7.0667199999999999E-4</c:v>
                </c:pt>
                <c:pt idx="133">
                  <c:v>7.2659999999999999E-4</c:v>
                </c:pt>
                <c:pt idx="134">
                  <c:v>7.4658299999999999E-4</c:v>
                </c:pt>
                <c:pt idx="135">
                  <c:v>7.6570900000000005E-4</c:v>
                </c:pt>
                <c:pt idx="136">
                  <c:v>7.8411900000000001E-4</c:v>
                </c:pt>
                <c:pt idx="137">
                  <c:v>8.0060600000000004E-4</c:v>
                </c:pt>
                <c:pt idx="138">
                  <c:v>7.8944400000000004E-4</c:v>
                </c:pt>
                <c:pt idx="139">
                  <c:v>8.0392099999999998E-4</c:v>
                </c:pt>
                <c:pt idx="140">
                  <c:v>8.1649900000000004E-4</c:v>
                </c:pt>
                <c:pt idx="141">
                  <c:v>8.2780500000000003E-4</c:v>
                </c:pt>
                <c:pt idx="142">
                  <c:v>8.3758699999999999E-4</c:v>
                </c:pt>
                <c:pt idx="143">
                  <c:v>8.4864599999999999E-4</c:v>
                </c:pt>
                <c:pt idx="144">
                  <c:v>8.5901399999999996E-4</c:v>
                </c:pt>
                <c:pt idx="145">
                  <c:v>8.6797999999999997E-4</c:v>
                </c:pt>
                <c:pt idx="146">
                  <c:v>8.7768000000000004E-4</c:v>
                </c:pt>
                <c:pt idx="147">
                  <c:v>8.8792600000000004E-4</c:v>
                </c:pt>
                <c:pt idx="148">
                  <c:v>8.7193999999999998E-4</c:v>
                </c:pt>
                <c:pt idx="149">
                  <c:v>8.8414899999999998E-4</c:v>
                </c:pt>
                <c:pt idx="150">
                  <c:v>8.9685899999999996E-4</c:v>
                </c:pt>
                <c:pt idx="151">
                  <c:v>9.1107700000000005E-4</c:v>
                </c:pt>
                <c:pt idx="152">
                  <c:v>9.2617100000000005E-4</c:v>
                </c:pt>
                <c:pt idx="153">
                  <c:v>9.4196899999999997E-4</c:v>
                </c:pt>
                <c:pt idx="154">
                  <c:v>9.5689600000000005E-4</c:v>
                </c:pt>
                <c:pt idx="155">
                  <c:v>9.7134700000000001E-4</c:v>
                </c:pt>
                <c:pt idx="156">
                  <c:v>9.8546500000000004E-4</c:v>
                </c:pt>
                <c:pt idx="157">
                  <c:v>9.9844800000000009E-4</c:v>
                </c:pt>
                <c:pt idx="158">
                  <c:v>9.8090299999999998E-4</c:v>
                </c:pt>
                <c:pt idx="159">
                  <c:v>9.9131499999999999E-4</c:v>
                </c:pt>
                <c:pt idx="160">
                  <c:v>1.0010329999999999E-3</c:v>
                </c:pt>
                <c:pt idx="161">
                  <c:v>1.008496E-3</c:v>
                </c:pt>
                <c:pt idx="162">
                  <c:v>1.016285E-3</c:v>
                </c:pt>
                <c:pt idx="163">
                  <c:v>1.0237829999999999E-3</c:v>
                </c:pt>
                <c:pt idx="164">
                  <c:v>1.0307700000000001E-3</c:v>
                </c:pt>
                <c:pt idx="165">
                  <c:v>1.0393819999999999E-3</c:v>
                </c:pt>
                <c:pt idx="166">
                  <c:v>1.0464070000000001E-3</c:v>
                </c:pt>
                <c:pt idx="167">
                  <c:v>1.053766E-3</c:v>
                </c:pt>
                <c:pt idx="168">
                  <c:v>1.032336E-3</c:v>
                </c:pt>
                <c:pt idx="169">
                  <c:v>1.039615E-3</c:v>
                </c:pt>
                <c:pt idx="170">
                  <c:v>1.047762E-3</c:v>
                </c:pt>
                <c:pt idx="171">
                  <c:v>1.057875E-3</c:v>
                </c:pt>
                <c:pt idx="172">
                  <c:v>1.0692519999999999E-3</c:v>
                </c:pt>
                <c:pt idx="173">
                  <c:v>1.0803430000000001E-3</c:v>
                </c:pt>
                <c:pt idx="174">
                  <c:v>1.091369E-3</c:v>
                </c:pt>
                <c:pt idx="175">
                  <c:v>1.1040539999999999E-3</c:v>
                </c:pt>
                <c:pt idx="176">
                  <c:v>1.118719E-3</c:v>
                </c:pt>
                <c:pt idx="177">
                  <c:v>1.1330089999999999E-3</c:v>
                </c:pt>
                <c:pt idx="178">
                  <c:v>1.1171670000000001E-3</c:v>
                </c:pt>
                <c:pt idx="179">
                  <c:v>1.1322649999999999E-3</c:v>
                </c:pt>
                <c:pt idx="180">
                  <c:v>1.1477550000000001E-3</c:v>
                </c:pt>
                <c:pt idx="181">
                  <c:v>1.1650149999999999E-3</c:v>
                </c:pt>
                <c:pt idx="182">
                  <c:v>1.1783010000000001E-3</c:v>
                </c:pt>
                <c:pt idx="183">
                  <c:v>1.193162E-3</c:v>
                </c:pt>
                <c:pt idx="184">
                  <c:v>1.207982E-3</c:v>
                </c:pt>
                <c:pt idx="185">
                  <c:v>1.2220499999999999E-3</c:v>
                </c:pt>
                <c:pt idx="186">
                  <c:v>1.235515E-3</c:v>
                </c:pt>
                <c:pt idx="187">
                  <c:v>1.2476309999999999E-3</c:v>
                </c:pt>
                <c:pt idx="188">
                  <c:v>1.2294420000000001E-3</c:v>
                </c:pt>
                <c:pt idx="189">
                  <c:v>1.2411189999999999E-3</c:v>
                </c:pt>
                <c:pt idx="190">
                  <c:v>1.252356E-3</c:v>
                </c:pt>
                <c:pt idx="191">
                  <c:v>1.264048E-3</c:v>
                </c:pt>
                <c:pt idx="192">
                  <c:v>1.276906E-3</c:v>
                </c:pt>
                <c:pt idx="193">
                  <c:v>1.290649E-3</c:v>
                </c:pt>
                <c:pt idx="194">
                  <c:v>1.3031290000000001E-3</c:v>
                </c:pt>
                <c:pt idx="195">
                  <c:v>1.3171140000000001E-3</c:v>
                </c:pt>
                <c:pt idx="196">
                  <c:v>1.3335930000000001E-3</c:v>
                </c:pt>
                <c:pt idx="197">
                  <c:v>1.3525729999999999E-3</c:v>
                </c:pt>
                <c:pt idx="198">
                  <c:v>1.3389560000000001E-3</c:v>
                </c:pt>
                <c:pt idx="199">
                  <c:v>1.358354E-3</c:v>
                </c:pt>
                <c:pt idx="200">
                  <c:v>1.380025E-3</c:v>
                </c:pt>
                <c:pt idx="201">
                  <c:v>1.4031390000000001E-3</c:v>
                </c:pt>
                <c:pt idx="202">
                  <c:v>1.425328E-3</c:v>
                </c:pt>
                <c:pt idx="203">
                  <c:v>1.4469820000000001E-3</c:v>
                </c:pt>
                <c:pt idx="204">
                  <c:v>1.469555E-3</c:v>
                </c:pt>
                <c:pt idx="205">
                  <c:v>1.4912339999999999E-3</c:v>
                </c:pt>
                <c:pt idx="206">
                  <c:v>1.512509E-3</c:v>
                </c:pt>
                <c:pt idx="207">
                  <c:v>1.5318040000000001E-3</c:v>
                </c:pt>
                <c:pt idx="208">
                  <c:v>1.5147870000000001E-3</c:v>
                </c:pt>
                <c:pt idx="209">
                  <c:v>1.5320850000000001E-3</c:v>
                </c:pt>
                <c:pt idx="210">
                  <c:v>1.5491229999999999E-3</c:v>
                </c:pt>
                <c:pt idx="211">
                  <c:v>1.5653220000000001E-3</c:v>
                </c:pt>
                <c:pt idx="212">
                  <c:v>1.581807E-3</c:v>
                </c:pt>
                <c:pt idx="213">
                  <c:v>1.59519E-3</c:v>
                </c:pt>
                <c:pt idx="214">
                  <c:v>1.6086480000000001E-3</c:v>
                </c:pt>
                <c:pt idx="215">
                  <c:v>1.626595E-3</c:v>
                </c:pt>
                <c:pt idx="216">
                  <c:v>1.6427900000000001E-3</c:v>
                </c:pt>
                <c:pt idx="217">
                  <c:v>1.65974E-3</c:v>
                </c:pt>
                <c:pt idx="218">
                  <c:v>1.6382510000000001E-3</c:v>
                </c:pt>
                <c:pt idx="219">
                  <c:v>1.6555230000000001E-3</c:v>
                </c:pt>
                <c:pt idx="220">
                  <c:v>1.6777300000000001E-3</c:v>
                </c:pt>
                <c:pt idx="221">
                  <c:v>1.6959900000000001E-3</c:v>
                </c:pt>
                <c:pt idx="222">
                  <c:v>1.7138559999999999E-3</c:v>
                </c:pt>
                <c:pt idx="223">
                  <c:v>1.7334799999999999E-3</c:v>
                </c:pt>
                <c:pt idx="224">
                  <c:v>1.7544380000000001E-3</c:v>
                </c:pt>
                <c:pt idx="225">
                  <c:v>1.7780269999999999E-3</c:v>
                </c:pt>
                <c:pt idx="226">
                  <c:v>1.7964280000000001E-3</c:v>
                </c:pt>
                <c:pt idx="227">
                  <c:v>1.813561E-3</c:v>
                </c:pt>
                <c:pt idx="228">
                  <c:v>1.794391E-3</c:v>
                </c:pt>
                <c:pt idx="229">
                  <c:v>1.813189E-3</c:v>
                </c:pt>
                <c:pt idx="230">
                  <c:v>1.8328839999999999E-3</c:v>
                </c:pt>
                <c:pt idx="231">
                  <c:v>1.851023E-3</c:v>
                </c:pt>
                <c:pt idx="232">
                  <c:v>1.8681220000000001E-3</c:v>
                </c:pt>
                <c:pt idx="233">
                  <c:v>1.885741E-3</c:v>
                </c:pt>
                <c:pt idx="234">
                  <c:v>1.9030710000000001E-3</c:v>
                </c:pt>
                <c:pt idx="235">
                  <c:v>1.9229150000000001E-3</c:v>
                </c:pt>
                <c:pt idx="236">
                  <c:v>1.93922E-3</c:v>
                </c:pt>
                <c:pt idx="237">
                  <c:v>1.9583460000000001E-3</c:v>
                </c:pt>
                <c:pt idx="238">
                  <c:v>1.9384269999999999E-3</c:v>
                </c:pt>
                <c:pt idx="239">
                  <c:v>1.9603590000000001E-3</c:v>
                </c:pt>
                <c:pt idx="240">
                  <c:v>1.9844910000000001E-3</c:v>
                </c:pt>
                <c:pt idx="241">
                  <c:v>2.0023129999999999E-3</c:v>
                </c:pt>
                <c:pt idx="242">
                  <c:v>2.0258530000000002E-3</c:v>
                </c:pt>
                <c:pt idx="243">
                  <c:v>2.0458299999999998E-3</c:v>
                </c:pt>
                <c:pt idx="244">
                  <c:v>2.0660349999999999E-3</c:v>
                </c:pt>
                <c:pt idx="245">
                  <c:v>2.0865150000000002E-3</c:v>
                </c:pt>
                <c:pt idx="246">
                  <c:v>2.101786E-3</c:v>
                </c:pt>
                <c:pt idx="247">
                  <c:v>2.1194349999999998E-3</c:v>
                </c:pt>
                <c:pt idx="248">
                  <c:v>2.0911060000000001E-3</c:v>
                </c:pt>
                <c:pt idx="249">
                  <c:v>2.1043910000000002E-3</c:v>
                </c:pt>
                <c:pt idx="250">
                  <c:v>2.118385E-3</c:v>
                </c:pt>
                <c:pt idx="251">
                  <c:v>2.1297479999999999E-3</c:v>
                </c:pt>
                <c:pt idx="252">
                  <c:v>2.1450929999999998E-3</c:v>
                </c:pt>
                <c:pt idx="253">
                  <c:v>2.1596649999999998E-3</c:v>
                </c:pt>
                <c:pt idx="254">
                  <c:v>2.1742459999999999E-3</c:v>
                </c:pt>
                <c:pt idx="255">
                  <c:v>2.1906439999999998E-3</c:v>
                </c:pt>
                <c:pt idx="256">
                  <c:v>2.209562E-3</c:v>
                </c:pt>
                <c:pt idx="257">
                  <c:v>2.232763E-3</c:v>
                </c:pt>
                <c:pt idx="258">
                  <c:v>2.212814E-3</c:v>
                </c:pt>
                <c:pt idx="259">
                  <c:v>2.2360850000000001E-3</c:v>
                </c:pt>
                <c:pt idx="260">
                  <c:v>2.2607119999999998E-3</c:v>
                </c:pt>
                <c:pt idx="261">
                  <c:v>2.2857340000000002E-3</c:v>
                </c:pt>
                <c:pt idx="262">
                  <c:v>2.3116539999999998E-3</c:v>
                </c:pt>
                <c:pt idx="263">
                  <c:v>2.3366680000000001E-3</c:v>
                </c:pt>
                <c:pt idx="264">
                  <c:v>2.3608349999999999E-3</c:v>
                </c:pt>
                <c:pt idx="265">
                  <c:v>2.385973E-3</c:v>
                </c:pt>
                <c:pt idx="266">
                  <c:v>2.4111800000000002E-3</c:v>
                </c:pt>
                <c:pt idx="267">
                  <c:v>2.4361360000000002E-3</c:v>
                </c:pt>
                <c:pt idx="268">
                  <c:v>2.415834E-3</c:v>
                </c:pt>
                <c:pt idx="269">
                  <c:v>2.4407169999999998E-3</c:v>
                </c:pt>
                <c:pt idx="270">
                  <c:v>2.4680190000000001E-3</c:v>
                </c:pt>
                <c:pt idx="271">
                  <c:v>2.494404E-3</c:v>
                </c:pt>
                <c:pt idx="272">
                  <c:v>2.51972E-3</c:v>
                </c:pt>
                <c:pt idx="273">
                  <c:v>2.5469849999999999E-3</c:v>
                </c:pt>
                <c:pt idx="274">
                  <c:v>2.5722499999999999E-3</c:v>
                </c:pt>
                <c:pt idx="275">
                  <c:v>2.5978730000000001E-3</c:v>
                </c:pt>
                <c:pt idx="276">
                  <c:v>2.6198580000000001E-3</c:v>
                </c:pt>
                <c:pt idx="277">
                  <c:v>2.6373249999999998E-3</c:v>
                </c:pt>
                <c:pt idx="278">
                  <c:v>2.6096090000000001E-3</c:v>
                </c:pt>
                <c:pt idx="279">
                  <c:v>2.6300989999999999E-3</c:v>
                </c:pt>
                <c:pt idx="280">
                  <c:v>2.6507359999999999E-3</c:v>
                </c:pt>
                <c:pt idx="281">
                  <c:v>2.6689769999999999E-3</c:v>
                </c:pt>
                <c:pt idx="282">
                  <c:v>2.6855099999999999E-3</c:v>
                </c:pt>
                <c:pt idx="283">
                  <c:v>2.7052930000000001E-3</c:v>
                </c:pt>
                <c:pt idx="284">
                  <c:v>2.7268290000000001E-3</c:v>
                </c:pt>
                <c:pt idx="285">
                  <c:v>2.747293E-3</c:v>
                </c:pt>
                <c:pt idx="286">
                  <c:v>2.7699539999999998E-3</c:v>
                </c:pt>
                <c:pt idx="287">
                  <c:v>2.7915219999999998E-3</c:v>
                </c:pt>
                <c:pt idx="288">
                  <c:v>2.7685819999999999E-3</c:v>
                </c:pt>
                <c:pt idx="289">
                  <c:v>2.792938E-3</c:v>
                </c:pt>
                <c:pt idx="290">
                  <c:v>2.818423E-3</c:v>
                </c:pt>
                <c:pt idx="291">
                  <c:v>2.8403130000000001E-3</c:v>
                </c:pt>
                <c:pt idx="292">
                  <c:v>2.8648319999999999E-3</c:v>
                </c:pt>
                <c:pt idx="293">
                  <c:v>2.8930539999999999E-3</c:v>
                </c:pt>
                <c:pt idx="294">
                  <c:v>2.914303E-3</c:v>
                </c:pt>
                <c:pt idx="295">
                  <c:v>2.9414829999999999E-3</c:v>
                </c:pt>
                <c:pt idx="296">
                  <c:v>2.9624930000000001E-3</c:v>
                </c:pt>
                <c:pt idx="297">
                  <c:v>2.986935E-3</c:v>
                </c:pt>
                <c:pt idx="298">
                  <c:v>2.9607739999999998E-3</c:v>
                </c:pt>
                <c:pt idx="299">
                  <c:v>2.9806730000000001E-3</c:v>
                </c:pt>
                <c:pt idx="300">
                  <c:v>3.005883E-3</c:v>
                </c:pt>
                <c:pt idx="301">
                  <c:v>3.0245430000000002E-3</c:v>
                </c:pt>
                <c:pt idx="302">
                  <c:v>3.0491860000000002E-3</c:v>
                </c:pt>
                <c:pt idx="303">
                  <c:v>3.0736169999999998E-3</c:v>
                </c:pt>
                <c:pt idx="304">
                  <c:v>3.0983450000000002E-3</c:v>
                </c:pt>
                <c:pt idx="305">
                  <c:v>3.128011E-3</c:v>
                </c:pt>
                <c:pt idx="306">
                  <c:v>3.1535059999999999E-3</c:v>
                </c:pt>
                <c:pt idx="307">
                  <c:v>3.1826530000000001E-3</c:v>
                </c:pt>
                <c:pt idx="308">
                  <c:v>3.1593960000000001E-3</c:v>
                </c:pt>
                <c:pt idx="309">
                  <c:v>3.1877239999999999E-3</c:v>
                </c:pt>
                <c:pt idx="310">
                  <c:v>3.2199020000000002E-3</c:v>
                </c:pt>
                <c:pt idx="311">
                  <c:v>3.2411610000000002E-3</c:v>
                </c:pt>
                <c:pt idx="312">
                  <c:v>3.269058E-3</c:v>
                </c:pt>
                <c:pt idx="313">
                  <c:v>3.2971910000000001E-3</c:v>
                </c:pt>
                <c:pt idx="314">
                  <c:v>3.3230040000000001E-3</c:v>
                </c:pt>
                <c:pt idx="315">
                  <c:v>3.3458479999999998E-3</c:v>
                </c:pt>
                <c:pt idx="316">
                  <c:v>3.3676719999999999E-3</c:v>
                </c:pt>
                <c:pt idx="317">
                  <c:v>3.3951720000000001E-3</c:v>
                </c:pt>
                <c:pt idx="318">
                  <c:v>3.3633679999999998E-3</c:v>
                </c:pt>
                <c:pt idx="319">
                  <c:v>3.3850780000000001E-3</c:v>
                </c:pt>
                <c:pt idx="320">
                  <c:v>3.4075730000000001E-3</c:v>
                </c:pt>
                <c:pt idx="321">
                  <c:v>3.429554E-3</c:v>
                </c:pt>
                <c:pt idx="322">
                  <c:v>3.4544799999999998E-3</c:v>
                </c:pt>
                <c:pt idx="323">
                  <c:v>3.4757109999999998E-3</c:v>
                </c:pt>
                <c:pt idx="324">
                  <c:v>3.4958649999999999E-3</c:v>
                </c:pt>
                <c:pt idx="325">
                  <c:v>3.523333E-3</c:v>
                </c:pt>
                <c:pt idx="326">
                  <c:v>3.5492890000000002E-3</c:v>
                </c:pt>
                <c:pt idx="327">
                  <c:v>3.575206E-3</c:v>
                </c:pt>
                <c:pt idx="328">
                  <c:v>3.536043E-3</c:v>
                </c:pt>
                <c:pt idx="329">
                  <c:v>3.5620579999999999E-3</c:v>
                </c:pt>
                <c:pt idx="330">
                  <c:v>3.586437E-3</c:v>
                </c:pt>
                <c:pt idx="331">
                  <c:v>3.6098060000000001E-3</c:v>
                </c:pt>
                <c:pt idx="332">
                  <c:v>3.633322E-3</c:v>
                </c:pt>
                <c:pt idx="333">
                  <c:v>3.6492059999999999E-3</c:v>
                </c:pt>
                <c:pt idx="334">
                  <c:v>3.6649109999999999E-3</c:v>
                </c:pt>
                <c:pt idx="335">
                  <c:v>3.682931E-3</c:v>
                </c:pt>
                <c:pt idx="336">
                  <c:v>3.7000900000000001E-3</c:v>
                </c:pt>
                <c:pt idx="337">
                  <c:v>3.716862E-3</c:v>
                </c:pt>
                <c:pt idx="338">
                  <c:v>3.6798550000000001E-3</c:v>
                </c:pt>
                <c:pt idx="339">
                  <c:v>3.6939429999999999E-3</c:v>
                </c:pt>
                <c:pt idx="340">
                  <c:v>3.7167139999999999E-3</c:v>
                </c:pt>
                <c:pt idx="341">
                  <c:v>3.7440920000000001E-3</c:v>
                </c:pt>
                <c:pt idx="342">
                  <c:v>3.7672750000000001E-3</c:v>
                </c:pt>
                <c:pt idx="343">
                  <c:v>3.7956489999999999E-3</c:v>
                </c:pt>
                <c:pt idx="344">
                  <c:v>3.8189040000000001E-3</c:v>
                </c:pt>
                <c:pt idx="345">
                  <c:v>3.8482360000000001E-3</c:v>
                </c:pt>
                <c:pt idx="346">
                  <c:v>3.8697800000000002E-3</c:v>
                </c:pt>
                <c:pt idx="347">
                  <c:v>3.8973250000000001E-3</c:v>
                </c:pt>
                <c:pt idx="348">
                  <c:v>3.8654570000000001E-3</c:v>
                </c:pt>
                <c:pt idx="349">
                  <c:v>3.8878820000000001E-3</c:v>
                </c:pt>
                <c:pt idx="350">
                  <c:v>3.9110880000000001E-3</c:v>
                </c:pt>
                <c:pt idx="351">
                  <c:v>3.9308650000000004E-3</c:v>
                </c:pt>
                <c:pt idx="352">
                  <c:v>3.9461740000000002E-3</c:v>
                </c:pt>
                <c:pt idx="353">
                  <c:v>3.9739500000000004E-3</c:v>
                </c:pt>
                <c:pt idx="354">
                  <c:v>3.9901270000000004E-3</c:v>
                </c:pt>
                <c:pt idx="355">
                  <c:v>4.0153200000000002E-3</c:v>
                </c:pt>
                <c:pt idx="356">
                  <c:v>4.034564E-3</c:v>
                </c:pt>
                <c:pt idx="357">
                  <c:v>4.0588539999999998E-3</c:v>
                </c:pt>
                <c:pt idx="358">
                  <c:v>4.028701E-3</c:v>
                </c:pt>
                <c:pt idx="359">
                  <c:v>4.0524949999999997E-3</c:v>
                </c:pt>
                <c:pt idx="360">
                  <c:v>4.0851569999999999E-3</c:v>
                </c:pt>
                <c:pt idx="361">
                  <c:v>4.1145319999999997E-3</c:v>
                </c:pt>
                <c:pt idx="362">
                  <c:v>4.1490069999999997E-3</c:v>
                </c:pt>
                <c:pt idx="363">
                  <c:v>4.1786619999999997E-3</c:v>
                </c:pt>
                <c:pt idx="364">
                  <c:v>4.204401E-3</c:v>
                </c:pt>
                <c:pt idx="365">
                  <c:v>4.2356520000000003E-3</c:v>
                </c:pt>
                <c:pt idx="366">
                  <c:v>4.2680519999999996E-3</c:v>
                </c:pt>
                <c:pt idx="367">
                  <c:v>4.2867460000000001E-3</c:v>
                </c:pt>
                <c:pt idx="368">
                  <c:v>4.2501240000000001E-3</c:v>
                </c:pt>
                <c:pt idx="369">
                  <c:v>4.270818E-3</c:v>
                </c:pt>
                <c:pt idx="370">
                  <c:v>4.2927E-3</c:v>
                </c:pt>
                <c:pt idx="371">
                  <c:v>4.3151939999999996E-3</c:v>
                </c:pt>
                <c:pt idx="372">
                  <c:v>4.3306209999999998E-3</c:v>
                </c:pt>
                <c:pt idx="373">
                  <c:v>4.3550999999999998E-3</c:v>
                </c:pt>
                <c:pt idx="374">
                  <c:v>4.3741179999999998E-3</c:v>
                </c:pt>
                <c:pt idx="375">
                  <c:v>4.3976029999999999E-3</c:v>
                </c:pt>
                <c:pt idx="376">
                  <c:v>4.4186939999999999E-3</c:v>
                </c:pt>
                <c:pt idx="377">
                  <c:v>4.4407079999999998E-3</c:v>
                </c:pt>
                <c:pt idx="378">
                  <c:v>4.4083389999999998E-3</c:v>
                </c:pt>
                <c:pt idx="379">
                  <c:v>4.4360249999999997E-3</c:v>
                </c:pt>
                <c:pt idx="380">
                  <c:v>4.4595240000000003E-3</c:v>
                </c:pt>
                <c:pt idx="381">
                  <c:v>4.4812020000000001E-3</c:v>
                </c:pt>
                <c:pt idx="382">
                  <c:v>4.5050369999999999E-3</c:v>
                </c:pt>
                <c:pt idx="383">
                  <c:v>4.5411890000000002E-3</c:v>
                </c:pt>
                <c:pt idx="384">
                  <c:v>4.5765099999999998E-3</c:v>
                </c:pt>
                <c:pt idx="385">
                  <c:v>4.5960769999999996E-3</c:v>
                </c:pt>
                <c:pt idx="386">
                  <c:v>4.6195309999999996E-3</c:v>
                </c:pt>
                <c:pt idx="387">
                  <c:v>4.6526950000000001E-3</c:v>
                </c:pt>
                <c:pt idx="388">
                  <c:v>4.6178169999999998E-3</c:v>
                </c:pt>
                <c:pt idx="389">
                  <c:v>4.64205E-3</c:v>
                </c:pt>
                <c:pt idx="390">
                  <c:v>4.6670599999999998E-3</c:v>
                </c:pt>
                <c:pt idx="391">
                  <c:v>4.6929900000000002E-3</c:v>
                </c:pt>
                <c:pt idx="392">
                  <c:v>4.7239609999999996E-3</c:v>
                </c:pt>
                <c:pt idx="393">
                  <c:v>4.7488019999999999E-3</c:v>
                </c:pt>
                <c:pt idx="394">
                  <c:v>4.7789549999999997E-3</c:v>
                </c:pt>
                <c:pt idx="395">
                  <c:v>4.812017E-3</c:v>
                </c:pt>
                <c:pt idx="396">
                  <c:v>4.8404060000000002E-3</c:v>
                </c:pt>
                <c:pt idx="397">
                  <c:v>4.8699900000000003E-3</c:v>
                </c:pt>
                <c:pt idx="398">
                  <c:v>4.8387880000000001E-3</c:v>
                </c:pt>
                <c:pt idx="399">
                  <c:v>4.8722849999999996E-3</c:v>
                </c:pt>
                <c:pt idx="400">
                  <c:v>4.9068339999999997E-3</c:v>
                </c:pt>
                <c:pt idx="401">
                  <c:v>4.9424500000000001E-3</c:v>
                </c:pt>
                <c:pt idx="402">
                  <c:v>4.9762879999999997E-3</c:v>
                </c:pt>
                <c:pt idx="403">
                  <c:v>5.0092239999999996E-3</c:v>
                </c:pt>
                <c:pt idx="404">
                  <c:v>5.049535E-3</c:v>
                </c:pt>
                <c:pt idx="405">
                  <c:v>5.0760240000000002E-3</c:v>
                </c:pt>
                <c:pt idx="406">
                  <c:v>5.1049090000000004E-3</c:v>
                </c:pt>
                <c:pt idx="407">
                  <c:v>5.1308389999999999E-3</c:v>
                </c:pt>
                <c:pt idx="408">
                  <c:v>5.0969800000000001E-3</c:v>
                </c:pt>
                <c:pt idx="409">
                  <c:v>5.121797E-3</c:v>
                </c:pt>
                <c:pt idx="410">
                  <c:v>5.1443299999999999E-3</c:v>
                </c:pt>
                <c:pt idx="411">
                  <c:v>5.1783059999999997E-3</c:v>
                </c:pt>
                <c:pt idx="412">
                  <c:v>5.2045249999999998E-3</c:v>
                </c:pt>
                <c:pt idx="413">
                  <c:v>5.2392080000000004E-3</c:v>
                </c:pt>
                <c:pt idx="414">
                  <c:v>5.2833300000000001E-3</c:v>
                </c:pt>
                <c:pt idx="415">
                  <c:v>5.3213499999999999E-3</c:v>
                </c:pt>
                <c:pt idx="416">
                  <c:v>5.3560450000000003E-3</c:v>
                </c:pt>
                <c:pt idx="417">
                  <c:v>5.3978029999999996E-3</c:v>
                </c:pt>
                <c:pt idx="418">
                  <c:v>5.3725789999999997E-3</c:v>
                </c:pt>
                <c:pt idx="419">
                  <c:v>5.406905E-3</c:v>
                </c:pt>
                <c:pt idx="420">
                  <c:v>5.4305330000000004E-3</c:v>
                </c:pt>
                <c:pt idx="421">
                  <c:v>5.4593910000000001E-3</c:v>
                </c:pt>
                <c:pt idx="422">
                  <c:v>5.492523E-3</c:v>
                </c:pt>
                <c:pt idx="423">
                  <c:v>5.5163779999999997E-3</c:v>
                </c:pt>
                <c:pt idx="424">
                  <c:v>5.5469999999999998E-3</c:v>
                </c:pt>
                <c:pt idx="425">
                  <c:v>5.5931569999999996E-3</c:v>
                </c:pt>
                <c:pt idx="426">
                  <c:v>5.6312130000000004E-3</c:v>
                </c:pt>
                <c:pt idx="427">
                  <c:v>5.6773600000000002E-3</c:v>
                </c:pt>
                <c:pt idx="428">
                  <c:v>5.6530520000000004E-3</c:v>
                </c:pt>
                <c:pt idx="429">
                  <c:v>5.6842350000000002E-3</c:v>
                </c:pt>
                <c:pt idx="430">
                  <c:v>5.7315650000000001E-3</c:v>
                </c:pt>
                <c:pt idx="431">
                  <c:v>5.7789479999999999E-3</c:v>
                </c:pt>
                <c:pt idx="432">
                  <c:v>5.8210170000000004E-3</c:v>
                </c:pt>
                <c:pt idx="433">
                  <c:v>5.8740679999999997E-3</c:v>
                </c:pt>
                <c:pt idx="434">
                  <c:v>5.9043910000000002E-3</c:v>
                </c:pt>
                <c:pt idx="435">
                  <c:v>5.9495670000000002E-3</c:v>
                </c:pt>
                <c:pt idx="436">
                  <c:v>5.9708039999999997E-3</c:v>
                </c:pt>
                <c:pt idx="437">
                  <c:v>6.0055400000000002E-3</c:v>
                </c:pt>
                <c:pt idx="438">
                  <c:v>5.9693430000000002E-3</c:v>
                </c:pt>
                <c:pt idx="439">
                  <c:v>5.9999320000000004E-3</c:v>
                </c:pt>
                <c:pt idx="440">
                  <c:v>6.0235840000000002E-3</c:v>
                </c:pt>
                <c:pt idx="441">
                  <c:v>6.0549569999999997E-3</c:v>
                </c:pt>
                <c:pt idx="442">
                  <c:v>6.095133E-3</c:v>
                </c:pt>
                <c:pt idx="443">
                  <c:v>6.1120380000000002E-3</c:v>
                </c:pt>
                <c:pt idx="444">
                  <c:v>6.1425539999999997E-3</c:v>
                </c:pt>
                <c:pt idx="445">
                  <c:v>6.1784439999999999E-3</c:v>
                </c:pt>
                <c:pt idx="446">
                  <c:v>6.2167949999999998E-3</c:v>
                </c:pt>
                <c:pt idx="447">
                  <c:v>6.2647550000000003E-3</c:v>
                </c:pt>
                <c:pt idx="448">
                  <c:v>6.2228370000000002E-3</c:v>
                </c:pt>
                <c:pt idx="449">
                  <c:v>6.2529100000000004E-3</c:v>
                </c:pt>
                <c:pt idx="450">
                  <c:v>6.2792409999999996E-3</c:v>
                </c:pt>
                <c:pt idx="451">
                  <c:v>6.3198239999999999E-3</c:v>
                </c:pt>
                <c:pt idx="452">
                  <c:v>6.3592420000000002E-3</c:v>
                </c:pt>
                <c:pt idx="453">
                  <c:v>6.3922450000000004E-3</c:v>
                </c:pt>
                <c:pt idx="454">
                  <c:v>6.4236220000000004E-3</c:v>
                </c:pt>
                <c:pt idx="455">
                  <c:v>6.4586979999999997E-3</c:v>
                </c:pt>
                <c:pt idx="456">
                  <c:v>6.501583E-3</c:v>
                </c:pt>
                <c:pt idx="457">
                  <c:v>6.5546199999999997E-3</c:v>
                </c:pt>
                <c:pt idx="458">
                  <c:v>6.5186640000000004E-3</c:v>
                </c:pt>
                <c:pt idx="459">
                  <c:v>6.5735070000000001E-3</c:v>
                </c:pt>
                <c:pt idx="460">
                  <c:v>6.6080760000000001E-3</c:v>
                </c:pt>
                <c:pt idx="461">
                  <c:v>6.6523219999999996E-3</c:v>
                </c:pt>
                <c:pt idx="462">
                  <c:v>6.6923729999999997E-3</c:v>
                </c:pt>
                <c:pt idx="463">
                  <c:v>6.7232919999999996E-3</c:v>
                </c:pt>
                <c:pt idx="464">
                  <c:v>6.756377E-3</c:v>
                </c:pt>
                <c:pt idx="465">
                  <c:v>6.7947270000000004E-3</c:v>
                </c:pt>
                <c:pt idx="466">
                  <c:v>6.8339660000000003E-3</c:v>
                </c:pt>
                <c:pt idx="467">
                  <c:v>6.8640749999999999E-3</c:v>
                </c:pt>
                <c:pt idx="468">
                  <c:v>6.8144549999999996E-3</c:v>
                </c:pt>
                <c:pt idx="469">
                  <c:v>6.8602230000000004E-3</c:v>
                </c:pt>
                <c:pt idx="470">
                  <c:v>6.9059330000000004E-3</c:v>
                </c:pt>
                <c:pt idx="471">
                  <c:v>6.9398369999999999E-3</c:v>
                </c:pt>
                <c:pt idx="472">
                  <c:v>6.9512749999999998E-3</c:v>
                </c:pt>
                <c:pt idx="473">
                  <c:v>6.9998949999999999E-3</c:v>
                </c:pt>
                <c:pt idx="474">
                  <c:v>7.0231039999999996E-3</c:v>
                </c:pt>
                <c:pt idx="475">
                  <c:v>7.0472449999999997E-3</c:v>
                </c:pt>
                <c:pt idx="476">
                  <c:v>7.0863330000000002E-3</c:v>
                </c:pt>
                <c:pt idx="477">
                  <c:v>7.1183389999999996E-3</c:v>
                </c:pt>
                <c:pt idx="478">
                  <c:v>7.0735879999999996E-3</c:v>
                </c:pt>
                <c:pt idx="479">
                  <c:v>7.0962919999999997E-3</c:v>
                </c:pt>
                <c:pt idx="480">
                  <c:v>7.1351380000000001E-3</c:v>
                </c:pt>
                <c:pt idx="481">
                  <c:v>7.1754890000000002E-3</c:v>
                </c:pt>
                <c:pt idx="482">
                  <c:v>7.2175370000000004E-3</c:v>
                </c:pt>
                <c:pt idx="483">
                  <c:v>7.262564E-3</c:v>
                </c:pt>
                <c:pt idx="484">
                  <c:v>7.2964229999999998E-3</c:v>
                </c:pt>
                <c:pt idx="485">
                  <c:v>7.3370889999999998E-3</c:v>
                </c:pt>
                <c:pt idx="486">
                  <c:v>7.3938270000000004E-3</c:v>
                </c:pt>
                <c:pt idx="487">
                  <c:v>7.4433199999999998E-3</c:v>
                </c:pt>
                <c:pt idx="488">
                  <c:v>7.3921480000000003E-3</c:v>
                </c:pt>
                <c:pt idx="489">
                  <c:v>7.4447460000000003E-3</c:v>
                </c:pt>
                <c:pt idx="490">
                  <c:v>7.4681699999999997E-3</c:v>
                </c:pt>
                <c:pt idx="491">
                  <c:v>7.503844E-3</c:v>
                </c:pt>
                <c:pt idx="492">
                  <c:v>7.5306970000000003E-3</c:v>
                </c:pt>
                <c:pt idx="493">
                  <c:v>7.556971E-3</c:v>
                </c:pt>
                <c:pt idx="494">
                  <c:v>7.5967379999999996E-3</c:v>
                </c:pt>
                <c:pt idx="495">
                  <c:v>7.6376910000000003E-3</c:v>
                </c:pt>
                <c:pt idx="496">
                  <c:v>7.6917139999999997E-3</c:v>
                </c:pt>
                <c:pt idx="497">
                  <c:v>7.7207179999999997E-3</c:v>
                </c:pt>
                <c:pt idx="498">
                  <c:v>7.6654970000000003E-3</c:v>
                </c:pt>
                <c:pt idx="499">
                  <c:v>7.7044849999999996E-3</c:v>
                </c:pt>
                <c:pt idx="500">
                  <c:v>7.7411839999999999E-3</c:v>
                </c:pt>
                <c:pt idx="501">
                  <c:v>7.7904589999999996E-3</c:v>
                </c:pt>
                <c:pt idx="502">
                  <c:v>7.8191509999999999E-3</c:v>
                </c:pt>
                <c:pt idx="503">
                  <c:v>7.8655659999999992E-3</c:v>
                </c:pt>
                <c:pt idx="504">
                  <c:v>7.9037329999999996E-3</c:v>
                </c:pt>
                <c:pt idx="505">
                  <c:v>7.9409800000000003E-3</c:v>
                </c:pt>
                <c:pt idx="506">
                  <c:v>8.0006769999999994E-3</c:v>
                </c:pt>
                <c:pt idx="507">
                  <c:v>8.0565159999999997E-3</c:v>
                </c:pt>
                <c:pt idx="508">
                  <c:v>8.0167480000000006E-3</c:v>
                </c:pt>
                <c:pt idx="509">
                  <c:v>8.0361579999999998E-3</c:v>
                </c:pt>
                <c:pt idx="510">
                  <c:v>8.0770449999999997E-3</c:v>
                </c:pt>
                <c:pt idx="511">
                  <c:v>8.1139300000000001E-3</c:v>
                </c:pt>
                <c:pt idx="512">
                  <c:v>8.1431119999999992E-3</c:v>
                </c:pt>
                <c:pt idx="513">
                  <c:v>8.1645669999999993E-3</c:v>
                </c:pt>
                <c:pt idx="514">
                  <c:v>8.1926210000000006E-3</c:v>
                </c:pt>
                <c:pt idx="515">
                  <c:v>8.2231939999999996E-3</c:v>
                </c:pt>
                <c:pt idx="516">
                  <c:v>8.2584790000000009E-3</c:v>
                </c:pt>
                <c:pt idx="517">
                  <c:v>8.296253E-3</c:v>
                </c:pt>
                <c:pt idx="518">
                  <c:v>8.2522800000000007E-3</c:v>
                </c:pt>
                <c:pt idx="519">
                  <c:v>8.2755789999999999E-3</c:v>
                </c:pt>
                <c:pt idx="520">
                  <c:v>8.3186579999999996E-3</c:v>
                </c:pt>
                <c:pt idx="521">
                  <c:v>8.3516089999999994E-3</c:v>
                </c:pt>
                <c:pt idx="522">
                  <c:v>8.3627930000000003E-3</c:v>
                </c:pt>
                <c:pt idx="523">
                  <c:v>8.3944589999999999E-3</c:v>
                </c:pt>
                <c:pt idx="524">
                  <c:v>8.4130590000000005E-3</c:v>
                </c:pt>
                <c:pt idx="525">
                  <c:v>8.4312740000000008E-3</c:v>
                </c:pt>
                <c:pt idx="526">
                  <c:v>8.4546050000000005E-3</c:v>
                </c:pt>
                <c:pt idx="527">
                  <c:v>8.4839189999999995E-3</c:v>
                </c:pt>
                <c:pt idx="528">
                  <c:v>8.4193480000000001E-3</c:v>
                </c:pt>
                <c:pt idx="529">
                  <c:v>8.43059E-3</c:v>
                </c:pt>
                <c:pt idx="530">
                  <c:v>8.4442949999999992E-3</c:v>
                </c:pt>
                <c:pt idx="531">
                  <c:v>8.4712350000000006E-3</c:v>
                </c:pt>
                <c:pt idx="532">
                  <c:v>8.4769130000000009E-3</c:v>
                </c:pt>
                <c:pt idx="533">
                  <c:v>8.5043870000000004E-3</c:v>
                </c:pt>
                <c:pt idx="534">
                  <c:v>8.5097799999999998E-3</c:v>
                </c:pt>
                <c:pt idx="535">
                  <c:v>8.5724370000000005E-3</c:v>
                </c:pt>
                <c:pt idx="536">
                  <c:v>8.6052179999999995E-3</c:v>
                </c:pt>
                <c:pt idx="537">
                  <c:v>8.6393879999999996E-3</c:v>
                </c:pt>
                <c:pt idx="538">
                  <c:v>8.5768249999999997E-3</c:v>
                </c:pt>
                <c:pt idx="539">
                  <c:v>8.6204349999999992E-3</c:v>
                </c:pt>
                <c:pt idx="540">
                  <c:v>8.6528869999999997E-3</c:v>
                </c:pt>
                <c:pt idx="541">
                  <c:v>8.7073919999999996E-3</c:v>
                </c:pt>
                <c:pt idx="542">
                  <c:v>8.7493999999999992E-3</c:v>
                </c:pt>
                <c:pt idx="543">
                  <c:v>8.791999E-3</c:v>
                </c:pt>
                <c:pt idx="544">
                  <c:v>8.8538809999999992E-3</c:v>
                </c:pt>
                <c:pt idx="545">
                  <c:v>8.8795599999999999E-3</c:v>
                </c:pt>
                <c:pt idx="546">
                  <c:v>8.9132810000000003E-3</c:v>
                </c:pt>
                <c:pt idx="547">
                  <c:v>8.9262370000000001E-3</c:v>
                </c:pt>
                <c:pt idx="548">
                  <c:v>8.8826129999999993E-3</c:v>
                </c:pt>
                <c:pt idx="549">
                  <c:v>8.8974780000000003E-3</c:v>
                </c:pt>
                <c:pt idx="550">
                  <c:v>8.9443769999999999E-3</c:v>
                </c:pt>
                <c:pt idx="551">
                  <c:v>8.9863479999999999E-3</c:v>
                </c:pt>
                <c:pt idx="552">
                  <c:v>9.0254170000000009E-3</c:v>
                </c:pt>
                <c:pt idx="553">
                  <c:v>9.0498009999999997E-3</c:v>
                </c:pt>
                <c:pt idx="554">
                  <c:v>9.0849250000000006E-3</c:v>
                </c:pt>
                <c:pt idx="555">
                  <c:v>9.1235480000000004E-3</c:v>
                </c:pt>
                <c:pt idx="556">
                  <c:v>9.1613969999999999E-3</c:v>
                </c:pt>
                <c:pt idx="557">
                  <c:v>9.1870159999999992E-3</c:v>
                </c:pt>
                <c:pt idx="558">
                  <c:v>9.1318460000000008E-3</c:v>
                </c:pt>
                <c:pt idx="559">
                  <c:v>9.167517E-3</c:v>
                </c:pt>
                <c:pt idx="560">
                  <c:v>9.2038190000000002E-3</c:v>
                </c:pt>
                <c:pt idx="561">
                  <c:v>9.2303039999999999E-3</c:v>
                </c:pt>
                <c:pt idx="562">
                  <c:v>9.2639019999999992E-3</c:v>
                </c:pt>
                <c:pt idx="563">
                  <c:v>9.2837349999999996E-3</c:v>
                </c:pt>
                <c:pt idx="564">
                  <c:v>9.3108979999999997E-3</c:v>
                </c:pt>
                <c:pt idx="565">
                  <c:v>9.3705349999999993E-3</c:v>
                </c:pt>
                <c:pt idx="566">
                  <c:v>9.3980929999999997E-3</c:v>
                </c:pt>
                <c:pt idx="567">
                  <c:v>9.4653840000000003E-3</c:v>
                </c:pt>
                <c:pt idx="568">
                  <c:v>9.4273829999999992E-3</c:v>
                </c:pt>
                <c:pt idx="569">
                  <c:v>9.473548E-3</c:v>
                </c:pt>
                <c:pt idx="570">
                  <c:v>9.5344169999999999E-3</c:v>
                </c:pt>
                <c:pt idx="571">
                  <c:v>9.5624979999999991E-3</c:v>
                </c:pt>
                <c:pt idx="572">
                  <c:v>9.5946320000000005E-3</c:v>
                </c:pt>
                <c:pt idx="573">
                  <c:v>9.6230559999999996E-3</c:v>
                </c:pt>
                <c:pt idx="574">
                  <c:v>9.6842660000000004E-3</c:v>
                </c:pt>
                <c:pt idx="575">
                  <c:v>9.7221909999999998E-3</c:v>
                </c:pt>
                <c:pt idx="576">
                  <c:v>9.7636530000000006E-3</c:v>
                </c:pt>
                <c:pt idx="577">
                  <c:v>9.8153440000000002E-3</c:v>
                </c:pt>
                <c:pt idx="578">
                  <c:v>9.8187399999999994E-3</c:v>
                </c:pt>
                <c:pt idx="579">
                  <c:v>9.878286E-3</c:v>
                </c:pt>
                <c:pt idx="580">
                  <c:v>9.9551090000000002E-3</c:v>
                </c:pt>
                <c:pt idx="581">
                  <c:v>1.0023499999999999E-2</c:v>
                </c:pt>
                <c:pt idx="582">
                  <c:v>1.0141706E-2</c:v>
                </c:pt>
                <c:pt idx="583">
                  <c:v>1.0255164000000001E-2</c:v>
                </c:pt>
                <c:pt idx="584">
                  <c:v>1.0324909E-2</c:v>
                </c:pt>
                <c:pt idx="585">
                  <c:v>1.0411800000000001E-2</c:v>
                </c:pt>
                <c:pt idx="586">
                  <c:v>1.0494498E-2</c:v>
                </c:pt>
                <c:pt idx="587">
                  <c:v>1.0534351000000001E-2</c:v>
                </c:pt>
                <c:pt idx="588">
                  <c:v>1.0500349000000001E-2</c:v>
                </c:pt>
                <c:pt idx="589">
                  <c:v>1.0555375000000001E-2</c:v>
                </c:pt>
                <c:pt idx="590">
                  <c:v>1.0564512E-2</c:v>
                </c:pt>
                <c:pt idx="591">
                  <c:v>1.0593584E-2</c:v>
                </c:pt>
                <c:pt idx="592">
                  <c:v>1.0646887000000001E-2</c:v>
                </c:pt>
                <c:pt idx="593">
                  <c:v>1.0722048E-2</c:v>
                </c:pt>
                <c:pt idx="594">
                  <c:v>1.0787441E-2</c:v>
                </c:pt>
                <c:pt idx="595">
                  <c:v>1.0830779E-2</c:v>
                </c:pt>
                <c:pt idx="596">
                  <c:v>1.0875223999999999E-2</c:v>
                </c:pt>
                <c:pt idx="597">
                  <c:v>1.0913971E-2</c:v>
                </c:pt>
                <c:pt idx="598">
                  <c:v>1.0872299E-2</c:v>
                </c:pt>
                <c:pt idx="599">
                  <c:v>1.0917112E-2</c:v>
                </c:pt>
                <c:pt idx="600">
                  <c:v>1.0946612999999999E-2</c:v>
                </c:pt>
                <c:pt idx="601">
                  <c:v>1.099253E-2</c:v>
                </c:pt>
                <c:pt idx="602">
                  <c:v>1.1069838E-2</c:v>
                </c:pt>
                <c:pt idx="603">
                  <c:v>1.1130841000000001E-2</c:v>
                </c:pt>
                <c:pt idx="604">
                  <c:v>1.119759E-2</c:v>
                </c:pt>
                <c:pt idx="605">
                  <c:v>1.1254283E-2</c:v>
                </c:pt>
                <c:pt idx="606">
                  <c:v>1.1343275999999999E-2</c:v>
                </c:pt>
                <c:pt idx="607">
                  <c:v>1.1407466999999999E-2</c:v>
                </c:pt>
                <c:pt idx="608">
                  <c:v>1.1346803000000001E-2</c:v>
                </c:pt>
                <c:pt idx="609">
                  <c:v>1.1399146000000001E-2</c:v>
                </c:pt>
                <c:pt idx="610">
                  <c:v>1.1443874999999999E-2</c:v>
                </c:pt>
                <c:pt idx="611">
                  <c:v>1.1506661E-2</c:v>
                </c:pt>
                <c:pt idx="612">
                  <c:v>1.1536111E-2</c:v>
                </c:pt>
                <c:pt idx="613">
                  <c:v>1.1533022E-2</c:v>
                </c:pt>
                <c:pt idx="614">
                  <c:v>1.1567770999999999E-2</c:v>
                </c:pt>
                <c:pt idx="615">
                  <c:v>1.1605796999999999E-2</c:v>
                </c:pt>
                <c:pt idx="616">
                  <c:v>1.1638887000000001E-2</c:v>
                </c:pt>
                <c:pt idx="617">
                  <c:v>1.1673129000000001E-2</c:v>
                </c:pt>
                <c:pt idx="618">
                  <c:v>1.1614236E-2</c:v>
                </c:pt>
                <c:pt idx="619">
                  <c:v>1.1694559E-2</c:v>
                </c:pt>
                <c:pt idx="620">
                  <c:v>1.1744159000000001E-2</c:v>
                </c:pt>
                <c:pt idx="621">
                  <c:v>1.1770203E-2</c:v>
                </c:pt>
                <c:pt idx="622">
                  <c:v>1.1818647999999999E-2</c:v>
                </c:pt>
                <c:pt idx="623">
                  <c:v>1.1877752E-2</c:v>
                </c:pt>
                <c:pt idx="624">
                  <c:v>1.1907493E-2</c:v>
                </c:pt>
                <c:pt idx="625">
                  <c:v>1.1985289999999999E-2</c:v>
                </c:pt>
                <c:pt idx="626">
                  <c:v>1.2043633E-2</c:v>
                </c:pt>
                <c:pt idx="627">
                  <c:v>1.2082327E-2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9280"/>
        <c:axId val="102568320"/>
      </c:scatterChart>
      <c:valAx>
        <c:axId val="10252928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568320"/>
        <c:crosses val="autoZero"/>
        <c:crossBetween val="midCat"/>
        <c:majorUnit val="0.01"/>
        <c:minorUnit val="5.0000000000000001E-3"/>
      </c:valAx>
      <c:valAx>
        <c:axId val="10256832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5292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0.64547932258130913</c:v>
                </c:pt>
                <c:pt idx="1">
                  <c:v>1.1951440562931737</c:v>
                </c:pt>
                <c:pt idx="2">
                  <c:v>0.87470884690674211</c:v>
                </c:pt>
                <c:pt idx="3">
                  <c:v>2.8031353239601629</c:v>
                </c:pt>
                <c:pt idx="4">
                  <c:v>1.5582986840618105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Лист1!$T$5:$T$9</c:f>
              <c:numCache>
                <c:formatCode>General</c:formatCode>
                <c:ptCount val="5"/>
                <c:pt idx="0">
                  <c:v>0.22241177500000001</c:v>
                </c:pt>
                <c:pt idx="1">
                  <c:v>0.26982299900000001</c:v>
                </c:pt>
                <c:pt idx="2">
                  <c:v>1.2255038650000001</c:v>
                </c:pt>
                <c:pt idx="3">
                  <c:v>1.796343595</c:v>
                </c:pt>
                <c:pt idx="4">
                  <c:v>0.55706368699999997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609280"/>
        <c:axId val="102611584"/>
      </c:scatterChart>
      <c:valAx>
        <c:axId val="10260928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611584"/>
        <c:crosses val="autoZero"/>
        <c:crossBetween val="midCat"/>
        <c:majorUnit val="1"/>
        <c:minorUnit val="0.5"/>
      </c:valAx>
      <c:valAx>
        <c:axId val="1026115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26092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39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0</xdr:colOff>
      <xdr:row>1</xdr:row>
      <xdr:rowOff>76200</xdr:rowOff>
    </xdr:from>
    <xdr:ext cx="790575" cy="619125"/>
    <xdr:sp macro="" textlink="">
      <xdr:nvSpPr>
        <xdr:cNvPr id="40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1</xdr:row>
      <xdr:rowOff>47625</xdr:rowOff>
    </xdr:from>
    <xdr:ext cx="790575" cy="676275"/>
    <xdr:sp macro="" textlink="">
      <xdr:nvSpPr>
        <xdr:cNvPr id="47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6</xdr:col>
      <xdr:colOff>0</xdr:colOff>
      <xdr:row>1</xdr:row>
      <xdr:rowOff>47625</xdr:rowOff>
    </xdr:from>
    <xdr:ext cx="790575" cy="523875"/>
    <xdr:sp macro="" textlink="">
      <xdr:nvSpPr>
        <xdr:cNvPr id="48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352425</xdr:colOff>
          <xdr:row>0</xdr:row>
          <xdr:rowOff>123825</xdr:rowOff>
        </xdr:from>
        <xdr:to>
          <xdr:col>16</xdr:col>
          <xdr:colOff>504825</xdr:colOff>
          <xdr:row>0</xdr:row>
          <xdr:rowOff>304800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16</xdr:col>
      <xdr:colOff>0</xdr:colOff>
      <xdr:row>1</xdr:row>
      <xdr:rowOff>66675</xdr:rowOff>
    </xdr:from>
    <xdr:to>
      <xdr:col>16</xdr:col>
      <xdr:colOff>790575</xdr:colOff>
      <xdr:row>1</xdr:row>
      <xdr:rowOff>685800</xdr:rowOff>
    </xdr:to>
    <xdr:sp macro="" textlink="">
      <xdr:nvSpPr>
        <xdr:cNvPr id="49" name="TextBox 2"/>
        <xdr:cNvSpPr txBox="1">
          <a:spLocks noChangeArrowheads="1"/>
        </xdr:cNvSpPr>
      </xdr:nvSpPr>
      <xdr:spPr bwMode="auto">
        <a:xfrm>
          <a:off x="13811250" y="647700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295275</xdr:colOff>
          <xdr:row>0</xdr:row>
          <xdr:rowOff>114300</xdr:rowOff>
        </xdr:from>
        <xdr:to>
          <xdr:col>17</xdr:col>
          <xdr:colOff>571500</xdr:colOff>
          <xdr:row>0</xdr:row>
          <xdr:rowOff>342900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17</xdr:col>
      <xdr:colOff>0</xdr:colOff>
      <xdr:row>1</xdr:row>
      <xdr:rowOff>38100</xdr:rowOff>
    </xdr:from>
    <xdr:to>
      <xdr:col>17</xdr:col>
      <xdr:colOff>790575</xdr:colOff>
      <xdr:row>2</xdr:row>
      <xdr:rowOff>0</xdr:rowOff>
    </xdr:to>
    <xdr:sp macro="" textlink="">
      <xdr:nvSpPr>
        <xdr:cNvPr id="52" name="TextBox 2"/>
        <xdr:cNvSpPr txBox="1">
          <a:spLocks noChangeArrowheads="1"/>
        </xdr:cNvSpPr>
      </xdr:nvSpPr>
      <xdr:spPr bwMode="auto">
        <a:xfrm>
          <a:off x="14649450" y="619125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18</xdr:col>
      <xdr:colOff>0</xdr:colOff>
      <xdr:row>1</xdr:row>
      <xdr:rowOff>38100</xdr:rowOff>
    </xdr:from>
    <xdr:to>
      <xdr:col>18</xdr:col>
      <xdr:colOff>790575</xdr:colOff>
      <xdr:row>1</xdr:row>
      <xdr:rowOff>561975</xdr:rowOff>
    </xdr:to>
    <xdr:sp macro="" textlink="">
      <xdr:nvSpPr>
        <xdr:cNvPr id="53" name="TextBox 2"/>
        <xdr:cNvSpPr txBox="1">
          <a:spLocks noChangeArrowheads="1"/>
        </xdr:cNvSpPr>
      </xdr:nvSpPr>
      <xdr:spPr bwMode="auto">
        <a:xfrm>
          <a:off x="15487650" y="619125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114300</xdr:colOff>
          <xdr:row>0</xdr:row>
          <xdr:rowOff>0</xdr:rowOff>
        </xdr:from>
        <xdr:to>
          <xdr:col>18</xdr:col>
          <xdr:colOff>600075</xdr:colOff>
          <xdr:row>0</xdr:row>
          <xdr:rowOff>571500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19</xdr:col>
      <xdr:colOff>0</xdr:colOff>
      <xdr:row>1</xdr:row>
      <xdr:rowOff>0</xdr:rowOff>
    </xdr:from>
    <xdr:ext cx="1228725" cy="695325"/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6325850" y="581025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0"/>
  <sheetViews>
    <sheetView tabSelected="1" workbookViewId="0">
      <selection activeCell="H2" sqref="H2"/>
    </sheetView>
  </sheetViews>
  <sheetFormatPr defaultRowHeight="12.75" x14ac:dyDescent="0.2"/>
  <cols>
    <col min="1" max="1" width="9.140625" style="1"/>
    <col min="2" max="3" width="15.85546875" style="14" customWidth="1"/>
    <col min="4" max="4" width="15.42578125" style="14" customWidth="1"/>
    <col min="5" max="7" width="12.5703125" style="37" customWidth="1"/>
    <col min="8" max="8" width="13.28515625" style="39" customWidth="1"/>
    <col min="9" max="9" width="11.7109375" style="32" customWidth="1"/>
    <col min="10" max="10" width="12.42578125" style="28" customWidth="1"/>
    <col min="11" max="12" width="11.7109375" style="20" customWidth="1"/>
    <col min="13" max="13" width="12.85546875" style="10" customWidth="1"/>
    <col min="14" max="14" width="11.5703125" style="10" customWidth="1"/>
    <col min="15" max="15" width="9.5703125" style="7" customWidth="1"/>
    <col min="16" max="16" width="18.28515625" style="36" customWidth="1"/>
    <col min="17" max="19" width="12.5703125" style="46" customWidth="1"/>
    <col min="20" max="20" width="18.28515625" style="46" customWidth="1"/>
    <col min="21" max="16384" width="9.140625" style="7"/>
  </cols>
  <sheetData>
    <row r="1" spans="1:20" ht="45.75" customHeight="1" x14ac:dyDescent="0.25">
      <c r="A1" s="4" t="s">
        <v>1</v>
      </c>
      <c r="B1" s="24"/>
      <c r="C1" s="16"/>
      <c r="D1" s="13"/>
      <c r="E1" s="39"/>
      <c r="F1" s="40"/>
      <c r="G1" s="40"/>
      <c r="I1" s="27"/>
      <c r="M1" s="25"/>
      <c r="N1" s="11"/>
    </row>
    <row r="2" spans="1:20" ht="56.25" customHeight="1" x14ac:dyDescent="0.2">
      <c r="A2" s="6" t="s">
        <v>0</v>
      </c>
      <c r="B2" s="26" t="s">
        <v>2</v>
      </c>
      <c r="C2" s="26" t="s">
        <v>2</v>
      </c>
      <c r="D2" s="26" t="s">
        <v>3</v>
      </c>
      <c r="E2" s="41"/>
      <c r="F2" s="41"/>
      <c r="G2" s="41"/>
      <c r="I2" s="29"/>
      <c r="M2" s="11"/>
      <c r="N2" s="11"/>
    </row>
    <row r="3" spans="1:20" ht="15" x14ac:dyDescent="0.25">
      <c r="A3" s="1">
        <v>4.8000000000000001E-2</v>
      </c>
      <c r="B3" s="14">
        <v>573</v>
      </c>
      <c r="C3" s="14">
        <v>65.5</v>
      </c>
      <c r="D3" s="14">
        <v>8.5914344010000008</v>
      </c>
      <c r="E3" s="37">
        <f t="shared" ref="E3:E66" si="0" xml:space="preserve"> (2*H$7)/(LN(D3)-H$4+SQRT((LN(D3)-H$4)^2-4*H$7*H$10))</f>
        <v>250.57526773396822</v>
      </c>
      <c r="F3" s="37">
        <f xml:space="preserve"> E3^2*(1/SQRT(C3)-1/SQRT(B3))/((H$7-H$10*E3^2)*SQRT(11*2))</f>
        <v>2.1526703152780384</v>
      </c>
      <c r="G3" s="37">
        <f xml:space="preserve"> E3*(1/SQRT(C3)+1/SQRT(B3))/((H$7-H$10*E3^2)*SQRT(11*2))</f>
        <v>1.7367372134677754E-2</v>
      </c>
      <c r="H3" s="42" t="s">
        <v>4</v>
      </c>
      <c r="I3" s="30">
        <v>7.4999999999999997E-2</v>
      </c>
      <c r="J3" s="31">
        <v>282.75</v>
      </c>
      <c r="K3" s="21">
        <v>0.14299999999999999</v>
      </c>
      <c r="L3" s="21">
        <v>286.14999999999998</v>
      </c>
      <c r="M3" s="23">
        <v>0.83</v>
      </c>
      <c r="N3" s="23">
        <v>277.14999999999998</v>
      </c>
      <c r="Q3" s="46">
        <v>251.58560249999999</v>
      </c>
      <c r="R3" s="46">
        <v>2.303913466</v>
      </c>
      <c r="S3" s="46">
        <v>1.851293E-2</v>
      </c>
    </row>
    <row r="4" spans="1:20" ht="15" x14ac:dyDescent="0.25">
      <c r="A4" s="1">
        <v>7.1999999999999995E-2</v>
      </c>
      <c r="B4" s="14">
        <v>743</v>
      </c>
      <c r="C4" s="14">
        <v>82</v>
      </c>
      <c r="D4" s="14">
        <v>8.4519748280000009</v>
      </c>
      <c r="E4" s="37">
        <f t="shared" si="0"/>
        <v>252.58013673753027</v>
      </c>
      <c r="F4" s="37">
        <f t="shared" ref="F4:F10" si="1" xml:space="preserve"> E4^2*(1/SQRT(C4)-1/SQRT(B4))/((H$7-H$10*E4^2)*SQRT(11*3))</f>
        <v>1.5607057053543754</v>
      </c>
      <c r="G4" s="37">
        <f xml:space="preserve"> E4*(1/SQRT(C4)+1/SQRT(B4))/((H$7-H$10*E4^2)*SQRT(11*3))</f>
        <v>1.232691683881626E-2</v>
      </c>
      <c r="H4" s="42">
        <v>8.1544139750000006</v>
      </c>
      <c r="I4" s="30">
        <v>0.182</v>
      </c>
      <c r="J4" s="31">
        <v>283.75</v>
      </c>
      <c r="K4" s="21">
        <v>0.188</v>
      </c>
      <c r="L4" s="21">
        <v>285.55</v>
      </c>
      <c r="M4" s="23">
        <v>1.51</v>
      </c>
      <c r="N4" s="23">
        <v>274.35000000000002</v>
      </c>
      <c r="Q4" s="46">
        <v>253.70809199999999</v>
      </c>
      <c r="R4" s="46">
        <v>1.6325980499999999</v>
      </c>
      <c r="S4" s="46">
        <v>1.2837415E-2</v>
      </c>
    </row>
    <row r="5" spans="1:20" ht="15" x14ac:dyDescent="0.25">
      <c r="A5" s="1">
        <v>9.6000000000000002E-2</v>
      </c>
      <c r="B5" s="14">
        <v>995.33333330000005</v>
      </c>
      <c r="C5" s="14">
        <v>113</v>
      </c>
      <c r="D5" s="14">
        <v>8.3805831150000003</v>
      </c>
      <c r="E5" s="37">
        <f t="shared" si="0"/>
        <v>253.60746486030806</v>
      </c>
      <c r="F5" s="37">
        <f t="shared" si="1"/>
        <v>1.3100304187031695</v>
      </c>
      <c r="G5" s="37">
        <f t="shared" ref="G5:G10" si="2" xml:space="preserve"> E5*(1/SQRT(C5)+1/SQRT(B5))/((H$7-H$10*E5^2)*SQRT(11*3))</f>
        <v>1.0415502830683135E-2</v>
      </c>
      <c r="H5" s="43"/>
      <c r="I5" s="30">
        <v>0.19900000000000001</v>
      </c>
      <c r="J5" s="31">
        <v>283.55</v>
      </c>
      <c r="K5" s="21">
        <v>0.48399999999999999</v>
      </c>
      <c r="L5" s="21">
        <v>282.75</v>
      </c>
      <c r="M5" s="23">
        <v>3.05</v>
      </c>
      <c r="N5" s="23">
        <v>266.14999999999998</v>
      </c>
      <c r="O5" s="14">
        <v>3.048</v>
      </c>
      <c r="P5" s="37">
        <f xml:space="preserve"> ABS(N5-E128)</f>
        <v>0.64547932258130913</v>
      </c>
      <c r="Q5" s="46">
        <v>254.7752816</v>
      </c>
      <c r="R5" s="46">
        <v>1.3509804299999999</v>
      </c>
      <c r="S5" s="46">
        <v>1.0691845E-2</v>
      </c>
      <c r="T5" s="46">
        <v>0.22241177500000001</v>
      </c>
    </row>
    <row r="6" spans="1:20" ht="15" x14ac:dyDescent="0.25">
      <c r="A6" s="1">
        <v>0.12</v>
      </c>
      <c r="B6" s="14">
        <v>1177.666667</v>
      </c>
      <c r="C6" s="14">
        <v>135</v>
      </c>
      <c r="D6" s="14">
        <v>8.3070016500000001</v>
      </c>
      <c r="E6" s="37">
        <f t="shared" si="0"/>
        <v>254.66732578652218</v>
      </c>
      <c r="F6" s="37">
        <f t="shared" si="1"/>
        <v>1.1863862996437897</v>
      </c>
      <c r="G6" s="37">
        <f t="shared" si="2"/>
        <v>9.4279140536650975E-3</v>
      </c>
      <c r="H6" s="42" t="s">
        <v>5</v>
      </c>
      <c r="I6" s="30">
        <v>0.24</v>
      </c>
      <c r="J6" s="31">
        <v>283.25</v>
      </c>
      <c r="K6" s="21">
        <v>0.73699999999999999</v>
      </c>
      <c r="L6" s="21">
        <v>280.25</v>
      </c>
      <c r="M6" s="23">
        <v>5.61</v>
      </c>
      <c r="N6" s="23">
        <v>250.65</v>
      </c>
      <c r="O6" s="14">
        <v>5.6159999999999997</v>
      </c>
      <c r="P6" s="37">
        <f xml:space="preserve"> ABS(N6-E235)</f>
        <v>1.1951440562931737</v>
      </c>
      <c r="Q6" s="46">
        <v>255.85939450000001</v>
      </c>
      <c r="R6" s="46">
        <v>1.2032309489999999</v>
      </c>
      <c r="S6" s="46">
        <v>9.5172250000000007E-3</v>
      </c>
      <c r="T6" s="46">
        <v>0.26982299900000001</v>
      </c>
    </row>
    <row r="7" spans="1:20" ht="15" x14ac:dyDescent="0.25">
      <c r="A7" s="1">
        <v>0.14399999999999999</v>
      </c>
      <c r="B7" s="14">
        <v>1215.666667</v>
      </c>
      <c r="C7" s="14">
        <v>150.33333329999999</v>
      </c>
      <c r="D7" s="14">
        <v>8.2571970070000003</v>
      </c>
      <c r="E7" s="37">
        <f t="shared" si="0"/>
        <v>255.3854169641761</v>
      </c>
      <c r="F7" s="37">
        <f t="shared" si="1"/>
        <v>1.0963610976623488</v>
      </c>
      <c r="G7" s="37">
        <f t="shared" si="2"/>
        <v>8.9499394040303323E-3</v>
      </c>
      <c r="H7" s="42">
        <v>-497.8923398</v>
      </c>
      <c r="I7" s="30">
        <v>0.64700000000000002</v>
      </c>
      <c r="J7" s="31">
        <v>280.35000000000002</v>
      </c>
      <c r="K7" s="21">
        <v>0.83499999999999996</v>
      </c>
      <c r="L7" s="21">
        <v>279.35000000000002</v>
      </c>
      <c r="M7" s="23">
        <v>7.21</v>
      </c>
      <c r="N7" s="23">
        <v>238.15</v>
      </c>
      <c r="O7" s="14">
        <v>7.2</v>
      </c>
      <c r="P7" s="37">
        <f xml:space="preserve"> ABS(N7-E301)</f>
        <v>0.87470884690674211</v>
      </c>
      <c r="Q7" s="46">
        <v>256.58320209999999</v>
      </c>
      <c r="R7" s="46">
        <v>1.0980910399999999</v>
      </c>
      <c r="S7" s="46">
        <v>8.9222150000000007E-3</v>
      </c>
      <c r="T7" s="46">
        <v>1.2255038650000001</v>
      </c>
    </row>
    <row r="8" spans="1:20" ht="15" x14ac:dyDescent="0.25">
      <c r="A8" s="1">
        <v>0.16800000000000001</v>
      </c>
      <c r="B8" s="14">
        <v>1204.666667</v>
      </c>
      <c r="C8" s="14">
        <v>148.33333329999999</v>
      </c>
      <c r="D8" s="14">
        <v>8.2170430860000003</v>
      </c>
      <c r="E8" s="37">
        <f t="shared" si="0"/>
        <v>255.96483830082079</v>
      </c>
      <c r="F8" s="37">
        <f t="shared" si="1"/>
        <v>1.1004893080638283</v>
      </c>
      <c r="G8" s="37">
        <f t="shared" si="2"/>
        <v>8.9478595929402722E-3</v>
      </c>
      <c r="H8" s="43"/>
      <c r="I8" s="30">
        <v>0.82099999999999995</v>
      </c>
      <c r="J8" s="31">
        <v>277.75</v>
      </c>
      <c r="K8" s="21">
        <v>1.5169999999999999</v>
      </c>
      <c r="L8" s="21">
        <v>273.55</v>
      </c>
      <c r="M8" s="23">
        <v>9.14</v>
      </c>
      <c r="N8" s="23">
        <v>224.15</v>
      </c>
      <c r="O8" s="14">
        <v>9.1440000000000001</v>
      </c>
      <c r="P8" s="37">
        <f xml:space="preserve"> ABS(N8-E382)</f>
        <v>2.8031353239601629</v>
      </c>
      <c r="Q8" s="46">
        <v>257.16043000000002</v>
      </c>
      <c r="R8" s="46">
        <v>1.090315105</v>
      </c>
      <c r="S8" s="46">
        <v>8.8239189999999995E-3</v>
      </c>
      <c r="T8" s="46">
        <v>1.796343595</v>
      </c>
    </row>
    <row r="9" spans="1:20" ht="15" x14ac:dyDescent="0.25">
      <c r="A9" s="1">
        <v>0.192</v>
      </c>
      <c r="B9" s="14">
        <v>1167.666667</v>
      </c>
      <c r="C9" s="14">
        <v>153.33333329999999</v>
      </c>
      <c r="D9" s="14">
        <v>8.1176867959999992</v>
      </c>
      <c r="E9" s="37">
        <f t="shared" si="0"/>
        <v>257.40063344271482</v>
      </c>
      <c r="F9" s="37">
        <f t="shared" si="1"/>
        <v>1.0527085306853703</v>
      </c>
      <c r="G9" s="37">
        <f t="shared" si="2"/>
        <v>8.7383689242410464E-3</v>
      </c>
      <c r="H9" s="42" t="s">
        <v>6</v>
      </c>
      <c r="I9" s="30">
        <v>1.1859999999999999</v>
      </c>
      <c r="J9" s="31">
        <v>273.95</v>
      </c>
      <c r="K9" s="21">
        <v>1.5549999999999999</v>
      </c>
      <c r="L9" s="21">
        <v>273.25</v>
      </c>
      <c r="M9" s="23">
        <v>12</v>
      </c>
      <c r="N9" s="23">
        <v>210.65</v>
      </c>
      <c r="O9" s="14">
        <v>12</v>
      </c>
      <c r="P9" s="37">
        <f xml:space="preserve"> ABS(N9-E501)</f>
        <v>1.5582986840618105</v>
      </c>
      <c r="Q9" s="46">
        <v>258.56231910000002</v>
      </c>
      <c r="R9" s="46">
        <v>1.012082336</v>
      </c>
      <c r="S9" s="46">
        <v>8.3633920000000007E-3</v>
      </c>
      <c r="T9" s="46">
        <v>0.55706368699999997</v>
      </c>
    </row>
    <row r="10" spans="1:20" ht="15" x14ac:dyDescent="0.25">
      <c r="A10" s="1">
        <v>0.216</v>
      </c>
      <c r="B10" s="14">
        <v>1124.333333</v>
      </c>
      <c r="C10" s="14">
        <v>142.66666670000001</v>
      </c>
      <c r="D10" s="14">
        <v>8.0064561429999994</v>
      </c>
      <c r="E10" s="37">
        <f t="shared" si="0"/>
        <v>259.01211383297596</v>
      </c>
      <c r="F10" s="37">
        <f t="shared" si="1"/>
        <v>1.0899625776601116</v>
      </c>
      <c r="G10" s="37">
        <f t="shared" si="2"/>
        <v>8.8650345721032458E-3</v>
      </c>
      <c r="H10" s="42">
        <v>-1.6029719000000001E-2</v>
      </c>
      <c r="I10" s="30">
        <v>1.341</v>
      </c>
      <c r="J10" s="31">
        <v>274.55</v>
      </c>
      <c r="K10" s="21">
        <v>2.11</v>
      </c>
      <c r="L10" s="21">
        <v>268.64999999999998</v>
      </c>
      <c r="M10" s="12"/>
      <c r="N10" s="12"/>
      <c r="Q10" s="46">
        <v>260.0821396</v>
      </c>
      <c r="R10" s="46">
        <v>1.0071652579999999</v>
      </c>
      <c r="S10" s="46">
        <v>8.1579140000000005E-3</v>
      </c>
    </row>
    <row r="11" spans="1:20" x14ac:dyDescent="0.2">
      <c r="A11" s="1">
        <v>0.24</v>
      </c>
      <c r="B11" s="14">
        <v>1085.2</v>
      </c>
      <c r="C11" s="14">
        <v>140.6</v>
      </c>
      <c r="D11" s="14">
        <v>7.9431496450000001</v>
      </c>
      <c r="E11" s="37">
        <f t="shared" si="0"/>
        <v>259.93150019464917</v>
      </c>
      <c r="F11" s="37">
        <f t="shared" ref="F11:F20" si="3" xml:space="preserve"> E11^2*(1/SQRT(C11)-1/SQRT(B11))/((H$7-H$10*E11^2)*SQRT(11*5))</f>
        <v>0.84041953557622839</v>
      </c>
      <c r="G11" s="37">
        <f xml:space="preserve"> E11*(1/SQRT(C11)+1/SQRT(B11))/((H$7-H$10*E11^2)*SQRT(11*5))</f>
        <v>6.8697766541703804E-3</v>
      </c>
      <c r="I11" s="30">
        <v>1.5</v>
      </c>
      <c r="J11" s="31">
        <v>275.35000000000002</v>
      </c>
      <c r="K11" s="21">
        <v>2.702</v>
      </c>
      <c r="L11" s="21">
        <v>268.64999999999998</v>
      </c>
      <c r="M11" s="9"/>
      <c r="N11" s="9"/>
      <c r="Q11" s="46">
        <v>260.92100900000003</v>
      </c>
      <c r="R11" s="46">
        <v>0.75683319699999996</v>
      </c>
      <c r="S11" s="46">
        <v>6.1630620000000004E-3</v>
      </c>
    </row>
    <row r="12" spans="1:20" x14ac:dyDescent="0.2">
      <c r="A12" s="1">
        <v>0.26400000000000001</v>
      </c>
      <c r="B12" s="14">
        <v>1046.4000000000001</v>
      </c>
      <c r="C12" s="14">
        <v>134</v>
      </c>
      <c r="D12" s="14">
        <v>7.8472324230000003</v>
      </c>
      <c r="E12" s="37">
        <f t="shared" si="0"/>
        <v>261.3279420807915</v>
      </c>
      <c r="F12" s="37">
        <f t="shared" si="3"/>
        <v>0.85592179898590182</v>
      </c>
      <c r="G12" s="37">
        <f t="shared" ref="G12:G20" si="4" xml:space="preserve"> E12*(1/SQRT(C12)+1/SQRT(B12))/((H$7-H$10*E12^2)*SQRT(11*5))</f>
        <v>6.9257308617119385E-3</v>
      </c>
      <c r="I12" s="30">
        <v>1.548</v>
      </c>
      <c r="J12" s="31">
        <v>275.14999999999998</v>
      </c>
      <c r="K12" s="21">
        <v>3.0529999999999999</v>
      </c>
      <c r="L12" s="21">
        <v>266.64999999999998</v>
      </c>
      <c r="M12" s="9"/>
      <c r="N12" s="9"/>
      <c r="Q12" s="46">
        <v>262.15191470000002</v>
      </c>
      <c r="R12" s="46">
        <v>0.73758318099999998</v>
      </c>
      <c r="S12" s="46">
        <v>5.9494300000000003E-3</v>
      </c>
    </row>
    <row r="13" spans="1:20" x14ac:dyDescent="0.2">
      <c r="A13" s="1">
        <v>0.28799999999999998</v>
      </c>
      <c r="B13" s="14">
        <v>1008.2</v>
      </c>
      <c r="C13" s="14">
        <v>129</v>
      </c>
      <c r="D13" s="14">
        <v>7.8131716100000004</v>
      </c>
      <c r="E13" s="37">
        <f t="shared" si="0"/>
        <v>261.8249099575284</v>
      </c>
      <c r="F13" s="37">
        <f t="shared" si="3"/>
        <v>0.86980342472248751</v>
      </c>
      <c r="G13" s="37">
        <f t="shared" si="4"/>
        <v>7.0222801839681459E-3</v>
      </c>
      <c r="I13" s="30">
        <v>1.605</v>
      </c>
      <c r="J13" s="31">
        <v>274.75</v>
      </c>
      <c r="K13" s="21">
        <v>3.9430000000000001</v>
      </c>
      <c r="L13" s="21">
        <v>262.05</v>
      </c>
      <c r="M13" s="9"/>
      <c r="N13" s="9"/>
      <c r="Q13" s="46">
        <v>262.57653169999998</v>
      </c>
      <c r="R13" s="46">
        <v>0.73672997399999995</v>
      </c>
      <c r="S13" s="46">
        <v>5.9308980000000004E-3</v>
      </c>
    </row>
    <row r="14" spans="1:20" x14ac:dyDescent="0.2">
      <c r="A14" s="1">
        <v>0.312</v>
      </c>
      <c r="B14" s="14">
        <v>976.8</v>
      </c>
      <c r="C14" s="14">
        <v>127.6</v>
      </c>
      <c r="D14" s="14">
        <v>7.7899748950000003</v>
      </c>
      <c r="E14" s="37">
        <f t="shared" si="0"/>
        <v>262.16370786109644</v>
      </c>
      <c r="F14" s="37">
        <f t="shared" si="3"/>
        <v>0.86763138867814549</v>
      </c>
      <c r="G14" s="37">
        <f t="shared" si="4"/>
        <v>7.0558296567859264E-3</v>
      </c>
      <c r="I14" s="30">
        <v>2.242</v>
      </c>
      <c r="J14" s="31">
        <v>269.64999999999998</v>
      </c>
      <c r="K14" s="21">
        <v>4.1429999999999998</v>
      </c>
      <c r="L14" s="21">
        <v>262.05</v>
      </c>
      <c r="M14" s="9"/>
      <c r="N14" s="9"/>
      <c r="Q14" s="46">
        <v>262.86175309999999</v>
      </c>
      <c r="R14" s="46">
        <v>0.72592993699999997</v>
      </c>
      <c r="S14" s="46">
        <v>5.8877950000000004E-3</v>
      </c>
    </row>
    <row r="15" spans="1:20" x14ac:dyDescent="0.2">
      <c r="A15" s="1">
        <v>0.33600000000000002</v>
      </c>
      <c r="B15" s="14">
        <v>954.6</v>
      </c>
      <c r="C15" s="14">
        <v>121.8</v>
      </c>
      <c r="D15" s="14">
        <v>7.7951488729999996</v>
      </c>
      <c r="E15" s="37">
        <f t="shared" si="0"/>
        <v>262.08811511836535</v>
      </c>
      <c r="F15" s="37">
        <f t="shared" si="3"/>
        <v>0.89435343420062974</v>
      </c>
      <c r="G15" s="37">
        <f t="shared" si="4"/>
        <v>7.2049512296667719E-3</v>
      </c>
      <c r="I15" s="30">
        <v>2.4489999999999998</v>
      </c>
      <c r="J15" s="31">
        <v>270.05</v>
      </c>
      <c r="K15" s="21">
        <v>4.2569999999999997</v>
      </c>
      <c r="L15" s="21">
        <v>262.05</v>
      </c>
      <c r="M15" s="9"/>
      <c r="N15" s="9"/>
      <c r="Q15" s="46">
        <v>262.79841829999998</v>
      </c>
      <c r="R15" s="46">
        <v>0.75036640399999999</v>
      </c>
      <c r="S15" s="46">
        <v>6.0286469999999998E-3</v>
      </c>
    </row>
    <row r="16" spans="1:20" x14ac:dyDescent="0.2">
      <c r="A16" s="1">
        <v>0.36</v>
      </c>
      <c r="B16" s="14">
        <v>928</v>
      </c>
      <c r="C16" s="14">
        <v>114.4</v>
      </c>
      <c r="D16" s="14">
        <v>7.7830733719999996</v>
      </c>
      <c r="E16" s="37">
        <f t="shared" si="0"/>
        <v>262.26456255553506</v>
      </c>
      <c r="F16" s="37">
        <f t="shared" si="3"/>
        <v>0.93054242055703751</v>
      </c>
      <c r="G16" s="37">
        <f t="shared" si="4"/>
        <v>7.3877611674818154E-3</v>
      </c>
      <c r="I16" s="30">
        <v>2.661</v>
      </c>
      <c r="J16" s="31">
        <v>268.55</v>
      </c>
      <c r="K16" s="21">
        <v>5.1950000000000003</v>
      </c>
      <c r="L16" s="21">
        <v>255.85</v>
      </c>
      <c r="M16" s="9"/>
      <c r="N16" s="9"/>
      <c r="Q16" s="46">
        <v>262.94597909999999</v>
      </c>
      <c r="R16" s="46">
        <v>0.77566413899999997</v>
      </c>
      <c r="S16" s="46">
        <v>6.1421929999999998E-3</v>
      </c>
    </row>
    <row r="17" spans="1:19" x14ac:dyDescent="0.2">
      <c r="A17" s="1">
        <v>0.38400000000000001</v>
      </c>
      <c r="B17" s="14">
        <v>901.8</v>
      </c>
      <c r="C17" s="14">
        <v>117.6</v>
      </c>
      <c r="D17" s="14">
        <v>7.7642942970000002</v>
      </c>
      <c r="E17" s="37">
        <f t="shared" si="0"/>
        <v>262.53911854344869</v>
      </c>
      <c r="F17" s="37">
        <f t="shared" si="3"/>
        <v>0.9020825276800194</v>
      </c>
      <c r="G17" s="37">
        <f t="shared" si="4"/>
        <v>7.3202663338114765E-3</v>
      </c>
      <c r="I17" s="30">
        <v>2.879</v>
      </c>
      <c r="J17" s="31">
        <v>267.05</v>
      </c>
      <c r="K17" s="21">
        <v>5.59</v>
      </c>
      <c r="L17" s="21">
        <v>253.25</v>
      </c>
      <c r="M17" s="9"/>
      <c r="N17" s="9"/>
      <c r="Q17" s="46">
        <v>263.17366199999998</v>
      </c>
      <c r="R17" s="46">
        <v>0.74418818399999997</v>
      </c>
      <c r="S17" s="46">
        <v>6.0244160000000003E-3</v>
      </c>
    </row>
    <row r="18" spans="1:19" x14ac:dyDescent="0.2">
      <c r="A18" s="1">
        <v>0.40799999999999997</v>
      </c>
      <c r="B18" s="14">
        <v>888.4</v>
      </c>
      <c r="C18" s="14">
        <v>115.2</v>
      </c>
      <c r="D18" s="14">
        <v>7.7374852970000001</v>
      </c>
      <c r="E18" s="37">
        <f t="shared" si="0"/>
        <v>262.93140976950576</v>
      </c>
      <c r="F18" s="37">
        <f t="shared" si="3"/>
        <v>0.91065640203020393</v>
      </c>
      <c r="G18" s="37">
        <f t="shared" si="4"/>
        <v>7.3615598673600641E-3</v>
      </c>
      <c r="I18" s="30">
        <v>3.0459999999999998</v>
      </c>
      <c r="J18" s="31">
        <v>265.85000000000002</v>
      </c>
      <c r="K18" s="21">
        <v>5.62</v>
      </c>
      <c r="L18" s="21">
        <v>252.65</v>
      </c>
      <c r="M18" s="9"/>
      <c r="N18" s="9"/>
      <c r="Q18" s="46">
        <v>263.49483880000003</v>
      </c>
      <c r="R18" s="46">
        <v>0.73983691600000001</v>
      </c>
      <c r="S18" s="46">
        <v>5.9679019999999998E-3</v>
      </c>
    </row>
    <row r="19" spans="1:19" x14ac:dyDescent="0.2">
      <c r="A19" s="1">
        <v>0.432</v>
      </c>
      <c r="B19" s="14">
        <v>870</v>
      </c>
      <c r="C19" s="14">
        <v>110.6</v>
      </c>
      <c r="D19" s="14">
        <v>7.7080056780000001</v>
      </c>
      <c r="E19" s="37">
        <f t="shared" si="0"/>
        <v>263.36324638631402</v>
      </c>
      <c r="F19" s="37">
        <f t="shared" si="3"/>
        <v>0.93206720637204521</v>
      </c>
      <c r="G19" s="37">
        <f t="shared" si="4"/>
        <v>7.4612401115913734E-3</v>
      </c>
      <c r="I19" s="30">
        <v>3.1920000000000002</v>
      </c>
      <c r="J19" s="31">
        <v>264.45</v>
      </c>
      <c r="K19" s="21">
        <v>6.5720000000000001</v>
      </c>
      <c r="L19" s="21">
        <v>244.15</v>
      </c>
      <c r="M19" s="9"/>
      <c r="N19" s="9"/>
      <c r="Q19" s="46">
        <v>263.84262569999999</v>
      </c>
      <c r="R19" s="46">
        <v>0.74402100199999999</v>
      </c>
      <c r="S19" s="46">
        <v>5.9451E-3</v>
      </c>
    </row>
    <row r="20" spans="1:19" x14ac:dyDescent="0.2">
      <c r="A20" s="1">
        <v>0.45600000000000002</v>
      </c>
      <c r="B20" s="14">
        <v>842.4</v>
      </c>
      <c r="C20" s="14">
        <v>109.8</v>
      </c>
      <c r="D20" s="14">
        <v>7.6911817039999999</v>
      </c>
      <c r="E20" s="37">
        <f t="shared" si="0"/>
        <v>263.60991928853906</v>
      </c>
      <c r="F20" s="37">
        <f t="shared" si="3"/>
        <v>0.92753494868883524</v>
      </c>
      <c r="G20" s="37">
        <f t="shared" si="4"/>
        <v>7.4947074367096274E-3</v>
      </c>
      <c r="I20" s="30">
        <v>3.3969999999999998</v>
      </c>
      <c r="J20" s="31">
        <v>264.45</v>
      </c>
      <c r="K20" s="21">
        <v>7.03</v>
      </c>
      <c r="L20" s="21">
        <v>240.05</v>
      </c>
      <c r="M20" s="9"/>
      <c r="N20" s="9"/>
      <c r="Q20" s="46">
        <v>264.03851470000001</v>
      </c>
      <c r="R20" s="46">
        <v>0.73273420499999997</v>
      </c>
      <c r="S20" s="46">
        <v>5.9110600000000001E-3</v>
      </c>
    </row>
    <row r="21" spans="1:19" x14ac:dyDescent="0.2">
      <c r="A21" s="1">
        <v>0.48</v>
      </c>
      <c r="B21" s="14">
        <v>834.57142859999999</v>
      </c>
      <c r="C21" s="14">
        <v>107.7142857</v>
      </c>
      <c r="D21" s="14">
        <v>7.6651947419999997</v>
      </c>
      <c r="E21" s="37">
        <f t="shared" si="0"/>
        <v>263.99126775180451</v>
      </c>
      <c r="F21" s="37">
        <f t="shared" ref="F21:F30" si="5" xml:space="preserve"> E21^2*(1/SQRT(C21)-1/SQRT(B21))/((H$7-H$10*E21^2)*SQRT(11*7))</f>
        <v>0.7918108195112723</v>
      </c>
      <c r="G21" s="37">
        <f xml:space="preserve"> E21*(1/SQRT(C21)+1/SQRT(B21))/((H$7-H$10*E21^2)*SQRT(11*7))</f>
        <v>6.362814991433507E-3</v>
      </c>
      <c r="I21" s="30">
        <v>3.5019999999999998</v>
      </c>
      <c r="J21" s="31">
        <v>263.55</v>
      </c>
      <c r="K21" s="21">
        <v>7.22</v>
      </c>
      <c r="L21" s="21">
        <v>239.65</v>
      </c>
      <c r="M21" s="9"/>
      <c r="N21" s="9"/>
      <c r="Q21" s="46">
        <v>264.3372976</v>
      </c>
      <c r="R21" s="46">
        <v>0.61519770399999996</v>
      </c>
      <c r="S21" s="46">
        <v>4.9371199999999997E-3</v>
      </c>
    </row>
    <row r="22" spans="1:19" x14ac:dyDescent="0.2">
      <c r="A22" s="1">
        <v>0.504</v>
      </c>
      <c r="B22" s="14">
        <v>819.85714289999999</v>
      </c>
      <c r="C22" s="14">
        <v>109.1428571</v>
      </c>
      <c r="D22" s="14">
        <v>7.6008750569999997</v>
      </c>
      <c r="E22" s="37">
        <f t="shared" si="0"/>
        <v>264.93690385791325</v>
      </c>
      <c r="F22" s="37">
        <f t="shared" si="5"/>
        <v>0.77528849581623827</v>
      </c>
      <c r="G22" s="37">
        <f t="shared" ref="G22:G30" si="6" xml:space="preserve"> E22*(1/SQRT(C22)+1/SQRT(B22))/((H$7-H$10*E22^2)*SQRT(11*7))</f>
        <v>6.2884190031235934E-3</v>
      </c>
      <c r="I22" s="30">
        <v>3.7629999999999999</v>
      </c>
      <c r="J22" s="31">
        <v>261.45</v>
      </c>
      <c r="K22" s="21">
        <v>8.3000000000000007</v>
      </c>
      <c r="L22" s="21">
        <v>232.65</v>
      </c>
      <c r="M22" s="9"/>
      <c r="N22" s="9"/>
      <c r="Q22" s="46">
        <v>265.056262</v>
      </c>
      <c r="R22" s="46">
        <v>0.57629656900000004</v>
      </c>
      <c r="S22" s="46">
        <v>4.6722769999999999E-3</v>
      </c>
    </row>
    <row r="23" spans="1:19" x14ac:dyDescent="0.2">
      <c r="A23" s="1">
        <v>0.52800000000000002</v>
      </c>
      <c r="B23" s="14">
        <v>801.85714289999999</v>
      </c>
      <c r="C23" s="14">
        <v>106.7142857</v>
      </c>
      <c r="D23" s="14">
        <v>7.5906761869999997</v>
      </c>
      <c r="E23" s="37">
        <f t="shared" si="0"/>
        <v>265.08708761376784</v>
      </c>
      <c r="F23" s="37">
        <f t="shared" si="5"/>
        <v>0.78342456841058683</v>
      </c>
      <c r="G23" s="37">
        <f t="shared" si="6"/>
        <v>6.350001509480863E-3</v>
      </c>
      <c r="I23" s="30">
        <v>3.9830000000000001</v>
      </c>
      <c r="J23" s="31">
        <v>262.45</v>
      </c>
      <c r="K23" s="21">
        <v>8.4019999999999992</v>
      </c>
      <c r="L23" s="21">
        <v>232.05</v>
      </c>
      <c r="M23" s="9"/>
      <c r="N23" s="9"/>
      <c r="Q23" s="46">
        <v>265.16748510000002</v>
      </c>
      <c r="R23" s="46">
        <v>0.57802603699999999</v>
      </c>
      <c r="S23" s="46">
        <v>4.6837349999999996E-3</v>
      </c>
    </row>
    <row r="24" spans="1:19" x14ac:dyDescent="0.2">
      <c r="A24" s="1">
        <v>0.55200000000000005</v>
      </c>
      <c r="B24" s="14">
        <v>793</v>
      </c>
      <c r="C24" s="14">
        <v>105.8571429</v>
      </c>
      <c r="D24" s="14">
        <v>7.598379027</v>
      </c>
      <c r="E24" s="37">
        <f t="shared" si="0"/>
        <v>264.97365306250231</v>
      </c>
      <c r="F24" s="37">
        <f t="shared" si="5"/>
        <v>0.78643563285101648</v>
      </c>
      <c r="G24" s="37">
        <f t="shared" si="6"/>
        <v>6.3853149775154458E-3</v>
      </c>
      <c r="I24" s="30">
        <v>4.1680000000000001</v>
      </c>
      <c r="J24" s="31">
        <v>261.14999999999998</v>
      </c>
      <c r="K24" s="21">
        <v>9.18</v>
      </c>
      <c r="L24" s="21">
        <v>225.45</v>
      </c>
      <c r="M24" s="9"/>
      <c r="N24" s="9"/>
      <c r="Q24" s="46">
        <v>265.08355419999998</v>
      </c>
      <c r="R24" s="46">
        <v>0.58352531600000002</v>
      </c>
      <c r="S24" s="46">
        <v>4.7358590000000002E-3</v>
      </c>
    </row>
    <row r="25" spans="1:19" x14ac:dyDescent="0.2">
      <c r="A25" s="1">
        <v>0.57599999999999996</v>
      </c>
      <c r="B25" s="14">
        <v>785.42857140000001</v>
      </c>
      <c r="C25" s="14">
        <v>105.1428571</v>
      </c>
      <c r="D25" s="14">
        <v>7.5931970059999996</v>
      </c>
      <c r="E25" s="37">
        <f t="shared" si="0"/>
        <v>265.04996101251072</v>
      </c>
      <c r="F25" s="37">
        <f t="shared" si="5"/>
        <v>0.78810073634489664</v>
      </c>
      <c r="G25" s="37">
        <f t="shared" si="6"/>
        <v>6.4046187592409765E-3</v>
      </c>
      <c r="I25" s="30">
        <v>5.0019999999999998</v>
      </c>
      <c r="J25" s="31">
        <v>255.25</v>
      </c>
      <c r="K25" s="21">
        <v>10.36</v>
      </c>
      <c r="L25" s="21">
        <v>215.85</v>
      </c>
      <c r="M25" s="9"/>
      <c r="N25" s="9"/>
      <c r="Q25" s="46">
        <v>265.14006690000002</v>
      </c>
      <c r="R25" s="46">
        <v>0.58255359699999998</v>
      </c>
      <c r="S25" s="46">
        <v>4.7326E-3</v>
      </c>
    </row>
    <row r="26" spans="1:19" x14ac:dyDescent="0.2">
      <c r="A26" s="1">
        <v>0.6</v>
      </c>
      <c r="B26" s="14">
        <v>784.2857143</v>
      </c>
      <c r="C26" s="14">
        <v>103.8571429</v>
      </c>
      <c r="D26" s="14">
        <v>7.6133519569999999</v>
      </c>
      <c r="E26" s="37">
        <f t="shared" si="0"/>
        <v>264.75326512157858</v>
      </c>
      <c r="F26" s="37">
        <f t="shared" si="5"/>
        <v>0.79685500630701944</v>
      </c>
      <c r="G26" s="37">
        <f t="shared" si="6"/>
        <v>6.4534842853122918E-3</v>
      </c>
      <c r="I26" s="30">
        <v>5.4969999999999999</v>
      </c>
      <c r="J26" s="31">
        <v>251.45</v>
      </c>
      <c r="K26" s="21">
        <v>10.827</v>
      </c>
      <c r="L26" s="21">
        <v>211.45</v>
      </c>
      <c r="M26" s="9"/>
      <c r="N26" s="9"/>
      <c r="Q26" s="46">
        <v>264.91914350000002</v>
      </c>
      <c r="R26" s="46">
        <v>0.59764693800000002</v>
      </c>
      <c r="S26" s="46">
        <v>4.8371289999999999E-3</v>
      </c>
    </row>
    <row r="27" spans="1:19" x14ac:dyDescent="0.2">
      <c r="A27" s="3">
        <v>0.624</v>
      </c>
      <c r="B27" s="14">
        <v>774.2857143</v>
      </c>
      <c r="C27" s="14">
        <v>104.5714286</v>
      </c>
      <c r="D27" s="14">
        <v>7.6185691130000004</v>
      </c>
      <c r="E27" s="37">
        <f t="shared" si="0"/>
        <v>264.67650665995569</v>
      </c>
      <c r="F27" s="37">
        <f t="shared" si="5"/>
        <v>0.7899996160902315</v>
      </c>
      <c r="G27" s="37">
        <f t="shared" si="6"/>
        <v>6.4532287887695402E-3</v>
      </c>
      <c r="I27" s="30">
        <v>5.6</v>
      </c>
      <c r="J27" s="31">
        <v>250.65</v>
      </c>
      <c r="K27" s="21">
        <v>11.324</v>
      </c>
      <c r="L27" s="21">
        <v>210.05</v>
      </c>
      <c r="M27" s="9"/>
      <c r="N27" s="9"/>
      <c r="Q27" s="46">
        <v>264.86146769999999</v>
      </c>
      <c r="R27" s="46">
        <v>0.594692993</v>
      </c>
      <c r="S27" s="46">
        <v>4.8544449999999998E-3</v>
      </c>
    </row>
    <row r="28" spans="1:19" x14ac:dyDescent="0.2">
      <c r="A28" s="5">
        <v>0.64800000000000002</v>
      </c>
      <c r="B28" s="14">
        <v>768.57142859999999</v>
      </c>
      <c r="C28" s="14">
        <v>101.7142857</v>
      </c>
      <c r="D28" s="14">
        <v>7.636332951</v>
      </c>
      <c r="E28" s="37">
        <f t="shared" si="0"/>
        <v>264.41528037622555</v>
      </c>
      <c r="F28" s="37">
        <f t="shared" si="5"/>
        <v>0.80698795265676293</v>
      </c>
      <c r="G28" s="37">
        <f t="shared" si="6"/>
        <v>6.5422317026975632E-3</v>
      </c>
      <c r="I28" s="30">
        <v>5.718</v>
      </c>
      <c r="J28" s="31">
        <v>249.65</v>
      </c>
      <c r="K28" s="21">
        <v>11.382</v>
      </c>
      <c r="L28" s="21">
        <v>209.85</v>
      </c>
      <c r="M28" s="9"/>
      <c r="N28" s="9"/>
      <c r="Q28" s="46">
        <v>264.66360090000001</v>
      </c>
      <c r="R28" s="46">
        <v>0.61501176999999996</v>
      </c>
      <c r="S28" s="46">
        <v>4.9812069999999996E-3</v>
      </c>
    </row>
    <row r="29" spans="1:19" x14ac:dyDescent="0.2">
      <c r="A29" s="5">
        <v>0.67200000000000004</v>
      </c>
      <c r="B29" s="14">
        <v>771.85714289999999</v>
      </c>
      <c r="C29" s="14">
        <v>99</v>
      </c>
      <c r="D29" s="14">
        <v>7.6487557749999997</v>
      </c>
      <c r="E29" s="37">
        <f t="shared" si="0"/>
        <v>264.23271256207096</v>
      </c>
      <c r="F29" s="37">
        <f t="shared" si="5"/>
        <v>0.82615476231647389</v>
      </c>
      <c r="G29" s="37">
        <f t="shared" si="6"/>
        <v>6.6157032922761249E-3</v>
      </c>
      <c r="I29" s="30">
        <v>5.7629999999999999</v>
      </c>
      <c r="J29" s="31">
        <v>249.25</v>
      </c>
      <c r="K29" s="21">
        <v>11.74</v>
      </c>
      <c r="L29" s="21">
        <v>210.45</v>
      </c>
      <c r="M29" s="9"/>
      <c r="N29" s="9"/>
      <c r="Q29" s="46">
        <v>264.52387590000001</v>
      </c>
      <c r="R29" s="46">
        <v>0.63493673500000003</v>
      </c>
      <c r="S29" s="46">
        <v>5.0788659999999996E-3</v>
      </c>
    </row>
    <row r="30" spans="1:19" x14ac:dyDescent="0.2">
      <c r="A30" s="1">
        <v>0.69599999999999995</v>
      </c>
      <c r="B30" s="14">
        <v>777.57142859999999</v>
      </c>
      <c r="C30" s="14">
        <v>99.571428569999995</v>
      </c>
      <c r="D30" s="14">
        <v>7.6615810470000003</v>
      </c>
      <c r="E30" s="37">
        <f t="shared" si="0"/>
        <v>264.04432929946711</v>
      </c>
      <c r="F30" s="37">
        <f t="shared" si="5"/>
        <v>0.82509689102748718</v>
      </c>
      <c r="G30" s="37">
        <f t="shared" si="6"/>
        <v>6.607547544257685E-3</v>
      </c>
      <c r="I30" s="30">
        <v>5.99</v>
      </c>
      <c r="J30" s="31">
        <v>248.05</v>
      </c>
      <c r="K30" s="21">
        <v>12.161</v>
      </c>
      <c r="L30" s="21">
        <v>211.55</v>
      </c>
      <c r="M30" s="9"/>
      <c r="N30" s="9"/>
      <c r="Q30" s="46">
        <v>264.3784751</v>
      </c>
      <c r="R30" s="46">
        <v>0.63954369899999997</v>
      </c>
      <c r="S30" s="46">
        <v>5.1151260000000002E-3</v>
      </c>
    </row>
    <row r="31" spans="1:19" x14ac:dyDescent="0.2">
      <c r="A31" s="1">
        <v>0.72</v>
      </c>
      <c r="B31" s="14">
        <v>768.33333330000005</v>
      </c>
      <c r="C31" s="14">
        <v>97.333333330000002</v>
      </c>
      <c r="D31" s="14">
        <v>7.6563952860000004</v>
      </c>
      <c r="E31" s="37">
        <f t="shared" si="0"/>
        <v>264.12048801135603</v>
      </c>
      <c r="F31" s="37">
        <f t="shared" ref="F31:F40" si="7" xml:space="preserve"> E31^2*(1/SQRT(C31)-1/SQRT(B31))/((H$7-H$10*E31^2)*SQRT(11*9))</f>
        <v>0.73784879076224175</v>
      </c>
      <c r="G31" s="37">
        <f xml:space="preserve"> E31*(1/SQRT(C31)+1/SQRT(B31))/((H$7-H$10*E31^2)*SQRT(11*9))</f>
        <v>5.881152490744234E-3</v>
      </c>
      <c r="I31" s="30">
        <v>6.0359999999999996</v>
      </c>
      <c r="J31" s="31">
        <v>247.65</v>
      </c>
      <c r="K31" s="21">
        <v>13.54</v>
      </c>
      <c r="L31" s="21">
        <v>215.25</v>
      </c>
      <c r="M31" s="9"/>
      <c r="N31" s="9"/>
      <c r="Q31" s="46">
        <v>264.43740600000001</v>
      </c>
      <c r="R31" s="46">
        <v>0.569963628</v>
      </c>
      <c r="S31" s="46">
        <v>4.5375499999999996E-3</v>
      </c>
    </row>
    <row r="32" spans="1:19" x14ac:dyDescent="0.2">
      <c r="A32" s="1">
        <v>0.74399999999999999</v>
      </c>
      <c r="B32" s="14">
        <v>771</v>
      </c>
      <c r="C32" s="14">
        <v>98.777777779999994</v>
      </c>
      <c r="D32" s="14">
        <v>7.6370474799999997</v>
      </c>
      <c r="E32" s="37">
        <f t="shared" si="0"/>
        <v>264.4047769668548</v>
      </c>
      <c r="F32" s="37">
        <f t="shared" si="7"/>
        <v>0.72889024284630033</v>
      </c>
      <c r="G32" s="37">
        <f t="shared" ref="G32:G40" si="8" xml:space="preserve"> E32*(1/SQRT(C32)+1/SQRT(B32))/((H$7-H$10*E32^2)*SQRT(11*9))</f>
        <v>5.8303067428970672E-3</v>
      </c>
      <c r="I32" s="30">
        <v>6.9029999999999996</v>
      </c>
      <c r="J32" s="31">
        <v>240.35</v>
      </c>
      <c r="K32" s="21">
        <v>13.753</v>
      </c>
      <c r="L32" s="21">
        <v>216.05</v>
      </c>
      <c r="M32" s="9"/>
      <c r="N32" s="9"/>
      <c r="Q32" s="46">
        <v>264.6555942</v>
      </c>
      <c r="R32" s="46">
        <v>0.55576419899999996</v>
      </c>
      <c r="S32" s="46">
        <v>4.4412790000000002E-3</v>
      </c>
    </row>
    <row r="33" spans="1:19" x14ac:dyDescent="0.2">
      <c r="A33" s="1">
        <v>0.76800000000000002</v>
      </c>
      <c r="B33" s="14">
        <v>775</v>
      </c>
      <c r="C33" s="14">
        <v>100.55555560000001</v>
      </c>
      <c r="D33" s="14">
        <v>7.6375222540000003</v>
      </c>
      <c r="E33" s="37">
        <f t="shared" si="0"/>
        <v>264.39779807446496</v>
      </c>
      <c r="F33" s="37">
        <f t="shared" si="7"/>
        <v>0.71989069727714239</v>
      </c>
      <c r="G33" s="37">
        <f t="shared" si="8"/>
        <v>5.7886098350415994E-3</v>
      </c>
      <c r="I33" s="30">
        <v>7.2</v>
      </c>
      <c r="J33" s="31">
        <v>237.85</v>
      </c>
      <c r="K33" s="21">
        <v>15.715</v>
      </c>
      <c r="L33" s="21">
        <v>214.55</v>
      </c>
      <c r="M33" s="9"/>
      <c r="N33" s="9"/>
      <c r="Q33" s="46">
        <v>264.6502721</v>
      </c>
      <c r="R33" s="46">
        <v>0.54908017099999995</v>
      </c>
      <c r="S33" s="46">
        <v>4.4109179999999998E-3</v>
      </c>
    </row>
    <row r="34" spans="1:19" x14ac:dyDescent="0.2">
      <c r="A34" s="1">
        <v>0.79200000000000004</v>
      </c>
      <c r="B34" s="14">
        <v>781.22222220000003</v>
      </c>
      <c r="C34" s="14">
        <v>102.1111111</v>
      </c>
      <c r="D34" s="14">
        <v>7.6257420549999999</v>
      </c>
      <c r="E34" s="37">
        <f t="shared" si="0"/>
        <v>264.57100120547955</v>
      </c>
      <c r="F34" s="37">
        <f t="shared" si="7"/>
        <v>0.71215920062821214</v>
      </c>
      <c r="G34" s="37">
        <f t="shared" si="8"/>
        <v>5.7401813725341212E-3</v>
      </c>
      <c r="I34" s="30">
        <v>8.3979999999999997</v>
      </c>
      <c r="J34" s="31">
        <v>227.85</v>
      </c>
      <c r="K34" s="21">
        <v>16.079999999999998</v>
      </c>
      <c r="L34" s="21">
        <v>214.25</v>
      </c>
      <c r="M34" s="9"/>
      <c r="N34" s="9"/>
      <c r="Q34" s="46">
        <v>264.78184579999999</v>
      </c>
      <c r="R34" s="46">
        <v>0.53879285099999996</v>
      </c>
      <c r="S34" s="46">
        <v>4.3393470000000003E-3</v>
      </c>
    </row>
    <row r="35" spans="1:19" x14ac:dyDescent="0.2">
      <c r="A35" s="1">
        <v>0.81599999999999995</v>
      </c>
      <c r="B35" s="14">
        <v>798</v>
      </c>
      <c r="C35" s="14">
        <v>104.55555560000001</v>
      </c>
      <c r="D35" s="14">
        <v>7.6009765050000002</v>
      </c>
      <c r="E35" s="37">
        <f t="shared" si="0"/>
        <v>264.93541031685345</v>
      </c>
      <c r="F35" s="37">
        <f t="shared" si="7"/>
        <v>0.70176599818947538</v>
      </c>
      <c r="G35" s="37">
        <f t="shared" si="8"/>
        <v>5.654293749144286E-3</v>
      </c>
      <c r="I35" s="30">
        <v>9.1199999999999992</v>
      </c>
      <c r="J35" s="31">
        <v>222.85</v>
      </c>
      <c r="K35" s="21"/>
      <c r="L35" s="21"/>
      <c r="M35" s="9"/>
      <c r="N35" s="9"/>
      <c r="Q35" s="46">
        <v>265.05515179999998</v>
      </c>
      <c r="R35" s="46">
        <v>0.52168326200000004</v>
      </c>
      <c r="S35" s="46">
        <v>4.2014260000000003E-3</v>
      </c>
    </row>
    <row r="36" spans="1:19" x14ac:dyDescent="0.2">
      <c r="A36" s="1">
        <v>0.84</v>
      </c>
      <c r="B36" s="14">
        <v>819.55555560000005</v>
      </c>
      <c r="C36" s="14">
        <v>110.55555560000001</v>
      </c>
      <c r="D36" s="14">
        <v>7.5954207519999999</v>
      </c>
      <c r="E36" s="37">
        <f t="shared" si="0"/>
        <v>265.01721308934725</v>
      </c>
      <c r="F36" s="37">
        <f t="shared" si="7"/>
        <v>0.67644244440144008</v>
      </c>
      <c r="G36" s="37">
        <f t="shared" si="8"/>
        <v>5.5157668260249941E-3</v>
      </c>
      <c r="I36" s="30">
        <v>10.148999999999999</v>
      </c>
      <c r="J36" s="31">
        <v>215.05</v>
      </c>
      <c r="K36" s="21"/>
      <c r="L36" s="21"/>
      <c r="M36" s="8"/>
      <c r="N36" s="8"/>
      <c r="Q36" s="46">
        <v>265.11584040000002</v>
      </c>
      <c r="R36" s="46">
        <v>0.50083131700000005</v>
      </c>
      <c r="S36" s="46">
        <v>4.0822999999999996E-3</v>
      </c>
    </row>
    <row r="37" spans="1:19" x14ac:dyDescent="0.2">
      <c r="A37" s="1">
        <v>0.86399999999999999</v>
      </c>
      <c r="B37" s="14">
        <v>852.11111110000002</v>
      </c>
      <c r="C37" s="14">
        <v>116.1111111</v>
      </c>
      <c r="D37" s="14">
        <v>7.5892940400000004</v>
      </c>
      <c r="E37" s="37">
        <f t="shared" si="0"/>
        <v>265.10744559933124</v>
      </c>
      <c r="F37" s="37">
        <f t="shared" si="7"/>
        <v>0.65777133562070378</v>
      </c>
      <c r="G37" s="37">
        <f t="shared" si="8"/>
        <v>5.3847543146937175E-3</v>
      </c>
      <c r="I37" s="30">
        <v>10.3</v>
      </c>
      <c r="J37" s="31">
        <v>214.45</v>
      </c>
      <c r="K37" s="21"/>
      <c r="L37" s="21"/>
      <c r="M37" s="8"/>
      <c r="N37" s="8"/>
      <c r="Q37" s="46">
        <v>265.18249789999999</v>
      </c>
      <c r="R37" s="46">
        <v>0.48482272100000001</v>
      </c>
      <c r="S37" s="46">
        <v>3.9678109999999999E-3</v>
      </c>
    </row>
    <row r="38" spans="1:19" x14ac:dyDescent="0.2">
      <c r="A38" s="1">
        <v>0.88800000000000001</v>
      </c>
      <c r="B38" s="14">
        <v>892.44444439999995</v>
      </c>
      <c r="C38" s="14">
        <v>120.44444439999999</v>
      </c>
      <c r="D38" s="14">
        <v>7.6013622319999996</v>
      </c>
      <c r="E38" s="37">
        <f t="shared" si="0"/>
        <v>264.92973161416404</v>
      </c>
      <c r="F38" s="37">
        <f t="shared" si="7"/>
        <v>0.64833013917982263</v>
      </c>
      <c r="G38" s="37">
        <f t="shared" si="8"/>
        <v>5.2893342733604755E-3</v>
      </c>
      <c r="I38" s="30">
        <v>11.122999999999999</v>
      </c>
      <c r="J38" s="31">
        <v>209.25</v>
      </c>
      <c r="M38" s="8"/>
      <c r="N38" s="8"/>
      <c r="Q38" s="46">
        <v>265.05092969999998</v>
      </c>
      <c r="R38" s="46">
        <v>0.48209428300000001</v>
      </c>
      <c r="S38" s="46">
        <v>3.9313179999999996E-3</v>
      </c>
    </row>
    <row r="39" spans="1:19" x14ac:dyDescent="0.2">
      <c r="A39" s="1">
        <v>0.91200000000000003</v>
      </c>
      <c r="B39" s="14">
        <v>955.55555560000005</v>
      </c>
      <c r="C39" s="14">
        <v>128.66666670000001</v>
      </c>
      <c r="D39" s="14">
        <v>7.6145007509999996</v>
      </c>
      <c r="E39" s="37">
        <f t="shared" si="0"/>
        <v>264.73636178548009</v>
      </c>
      <c r="F39" s="37">
        <f t="shared" si="7"/>
        <v>0.62841922655820626</v>
      </c>
      <c r="G39" s="37">
        <f t="shared" si="8"/>
        <v>5.1256497368230014E-3</v>
      </c>
      <c r="I39" s="30">
        <v>11.179</v>
      </c>
      <c r="J39" s="31">
        <v>209.05</v>
      </c>
      <c r="M39" s="8"/>
      <c r="N39" s="8"/>
      <c r="Q39" s="46">
        <v>264.90646070000003</v>
      </c>
      <c r="R39" s="46">
        <v>0.47170278799999998</v>
      </c>
      <c r="S39" s="46">
        <v>3.8449349999999998E-3</v>
      </c>
    </row>
    <row r="40" spans="1:19" x14ac:dyDescent="0.2">
      <c r="A40" s="1">
        <v>0.93600000000000005</v>
      </c>
      <c r="B40" s="14">
        <v>1040</v>
      </c>
      <c r="C40" s="14">
        <v>138.2222222</v>
      </c>
      <c r="D40" s="14">
        <v>7.6412322320000001</v>
      </c>
      <c r="E40" s="37">
        <f t="shared" si="0"/>
        <v>264.3432684188154</v>
      </c>
      <c r="F40" s="37">
        <f t="shared" si="7"/>
        <v>0.61003841936303826</v>
      </c>
      <c r="G40" s="37">
        <f t="shared" si="8"/>
        <v>4.9557541305665712E-3</v>
      </c>
      <c r="I40" s="30">
        <v>11.589</v>
      </c>
      <c r="J40" s="31">
        <v>209.35</v>
      </c>
      <c r="Q40" s="46">
        <v>264.6086282</v>
      </c>
      <c r="R40" s="46">
        <v>0.46646892400000001</v>
      </c>
      <c r="S40" s="46">
        <v>3.7856420000000001E-3</v>
      </c>
    </row>
    <row r="41" spans="1:19" x14ac:dyDescent="0.2">
      <c r="A41" s="1">
        <v>0.96</v>
      </c>
      <c r="B41" s="14">
        <v>1185.4545450000001</v>
      </c>
      <c r="C41" s="14">
        <v>153</v>
      </c>
      <c r="D41" s="14">
        <v>7.6728629770000003</v>
      </c>
      <c r="E41" s="37">
        <f t="shared" si="0"/>
        <v>263.87869754818377</v>
      </c>
      <c r="F41" s="37">
        <f t="shared" ref="F41:F50" si="9" xml:space="preserve"> E41^2*(1/SQRT(C41)-1/SQRT(B41))/((H$7-H$10*E41^2)*SQRT(11*11))</f>
        <v>0.5303518099123522</v>
      </c>
      <c r="G41" s="37">
        <f xml:space="preserve"> E41*(1/SQRT(C41)+1/SQRT(B41))/((H$7-H$10*E41^2)*SQRT(11*11))</f>
        <v>4.2635935913266244E-3</v>
      </c>
      <c r="I41" s="30">
        <v>11.68</v>
      </c>
      <c r="J41" s="31">
        <v>209.45</v>
      </c>
      <c r="Q41" s="46">
        <v>264.24961760000002</v>
      </c>
      <c r="R41" s="46">
        <v>0.414113542</v>
      </c>
      <c r="S41" s="46">
        <v>3.32446E-3</v>
      </c>
    </row>
    <row r="42" spans="1:19" x14ac:dyDescent="0.2">
      <c r="A42" s="1">
        <v>0.98399999999999999</v>
      </c>
      <c r="B42" s="14">
        <v>1307.727273</v>
      </c>
      <c r="C42" s="14">
        <v>167.0909091</v>
      </c>
      <c r="D42" s="14">
        <v>7.7272193529999997</v>
      </c>
      <c r="E42" s="37">
        <f t="shared" si="0"/>
        <v>263.08173583161744</v>
      </c>
      <c r="F42" s="37">
        <f t="shared" si="9"/>
        <v>0.5114241048024365</v>
      </c>
      <c r="G42" s="37">
        <f t="shared" ref="G42:G50" si="10" xml:space="preserve"> E42*(1/SQRT(C42)+1/SQRT(B42))/((H$7-H$10*E42^2)*SQRT(11*11))</f>
        <v>4.1068559827841218E-3</v>
      </c>
      <c r="I42" s="30">
        <v>11.898999999999999</v>
      </c>
      <c r="J42" s="31">
        <v>209.05</v>
      </c>
      <c r="Q42" s="46">
        <v>263.61660000000001</v>
      </c>
      <c r="R42" s="46">
        <v>0.41299085699999999</v>
      </c>
      <c r="S42" s="46">
        <v>3.3096850000000001E-3</v>
      </c>
    </row>
    <row r="43" spans="1:19" x14ac:dyDescent="0.2">
      <c r="A43" s="1">
        <v>1.008</v>
      </c>
      <c r="B43" s="14">
        <v>1458.4545450000001</v>
      </c>
      <c r="C43" s="14">
        <v>183.72727269999999</v>
      </c>
      <c r="D43" s="14">
        <v>7.8019848520000004</v>
      </c>
      <c r="E43" s="37">
        <f t="shared" si="0"/>
        <v>261.98826197977866</v>
      </c>
      <c r="F43" s="37">
        <f t="shared" si="9"/>
        <v>0.49299345511801657</v>
      </c>
      <c r="G43" s="37">
        <f t="shared" si="10"/>
        <v>3.9524595144910359E-3</v>
      </c>
      <c r="I43" s="30">
        <v>12.061</v>
      </c>
      <c r="J43" s="31">
        <v>210.15</v>
      </c>
      <c r="Q43" s="46">
        <v>262.71448850000002</v>
      </c>
      <c r="R43" s="46">
        <v>0.415128518</v>
      </c>
      <c r="S43" s="46">
        <v>3.3189949999999999E-3</v>
      </c>
    </row>
    <row r="44" spans="1:19" x14ac:dyDescent="0.2">
      <c r="A44" s="1">
        <v>1.032</v>
      </c>
      <c r="B44" s="14">
        <v>1631.727273</v>
      </c>
      <c r="C44" s="14">
        <v>207.81818179999999</v>
      </c>
      <c r="D44" s="14">
        <v>7.8721761130000001</v>
      </c>
      <c r="E44" s="37">
        <f t="shared" si="0"/>
        <v>260.96436820832946</v>
      </c>
      <c r="F44" s="37">
        <f t="shared" si="9"/>
        <v>0.4651618258540462</v>
      </c>
      <c r="G44" s="37">
        <f t="shared" si="10"/>
        <v>3.7607011433957453E-3</v>
      </c>
      <c r="I44" s="30">
        <v>12.468999999999999</v>
      </c>
      <c r="J44" s="31">
        <v>212.75</v>
      </c>
      <c r="Q44" s="46">
        <v>261.83669709999998</v>
      </c>
      <c r="R44" s="46">
        <v>0.40571900700000002</v>
      </c>
      <c r="S44" s="46">
        <v>3.2691949999999999E-3</v>
      </c>
    </row>
    <row r="45" spans="1:19" x14ac:dyDescent="0.2">
      <c r="A45" s="1">
        <v>1.056</v>
      </c>
      <c r="B45" s="14">
        <v>1817.181818</v>
      </c>
      <c r="C45" s="14">
        <v>228.72727269999999</v>
      </c>
      <c r="D45" s="14">
        <v>7.9408502739999998</v>
      </c>
      <c r="E45" s="37">
        <f t="shared" si="0"/>
        <v>259.96492627265582</v>
      </c>
      <c r="F45" s="37">
        <f t="shared" si="9"/>
        <v>0.44772830324862761</v>
      </c>
      <c r="G45" s="37">
        <f t="shared" si="10"/>
        <v>3.6162735818681779E-3</v>
      </c>
      <c r="I45" s="30">
        <v>12.576000000000001</v>
      </c>
      <c r="J45" s="31">
        <v>213.45</v>
      </c>
      <c r="Q45" s="46">
        <v>260.95109580000002</v>
      </c>
      <c r="R45" s="46">
        <v>0.40280216099999999</v>
      </c>
      <c r="S45" s="46">
        <v>3.2411129999999999E-3</v>
      </c>
    </row>
    <row r="46" spans="1:19" x14ac:dyDescent="0.2">
      <c r="A46" s="1">
        <v>1.08</v>
      </c>
      <c r="B46" s="14">
        <v>2019.727273</v>
      </c>
      <c r="C46" s="14">
        <v>253.0909091</v>
      </c>
      <c r="D46" s="14">
        <v>7.995541706</v>
      </c>
      <c r="E46" s="37">
        <f t="shared" si="0"/>
        <v>259.17050035650908</v>
      </c>
      <c r="F46" s="37">
        <f t="shared" si="9"/>
        <v>0.42839097276314297</v>
      </c>
      <c r="G46" s="37">
        <f t="shared" si="10"/>
        <v>3.4644292729575804E-3</v>
      </c>
      <c r="I46" s="30">
        <v>13.47</v>
      </c>
      <c r="J46" s="31">
        <v>214.25</v>
      </c>
      <c r="Q46" s="46">
        <v>260.22818369999999</v>
      </c>
      <c r="R46" s="46">
        <v>0.39416393500000002</v>
      </c>
      <c r="S46" s="46">
        <v>3.1746769999999999E-3</v>
      </c>
    </row>
    <row r="47" spans="1:19" x14ac:dyDescent="0.2">
      <c r="A47" s="1">
        <v>1.1040000000000001</v>
      </c>
      <c r="B47" s="14">
        <v>2254</v>
      </c>
      <c r="C47" s="14">
        <v>281.36363640000002</v>
      </c>
      <c r="D47" s="14">
        <v>8.0227608210000003</v>
      </c>
      <c r="E47" s="37">
        <f t="shared" si="0"/>
        <v>258.77559691101862</v>
      </c>
      <c r="F47" s="37">
        <f t="shared" si="9"/>
        <v>0.40779694734951866</v>
      </c>
      <c r="G47" s="37">
        <f t="shared" si="10"/>
        <v>3.2977876248931207E-3</v>
      </c>
      <c r="I47" s="30">
        <v>14.321999999999999</v>
      </c>
      <c r="J47" s="31">
        <v>217.05</v>
      </c>
      <c r="Q47" s="46">
        <v>259.86290300000002</v>
      </c>
      <c r="R47" s="46">
        <v>0.37917873099999999</v>
      </c>
      <c r="S47" s="46">
        <v>3.0535269999999999E-3</v>
      </c>
    </row>
    <row r="48" spans="1:19" x14ac:dyDescent="0.2">
      <c r="A48" s="1">
        <v>1.1279999999999999</v>
      </c>
      <c r="B48" s="14">
        <v>2522.5454549999999</v>
      </c>
      <c r="C48" s="14">
        <v>309.09090909999998</v>
      </c>
      <c r="D48" s="14">
        <v>8.0417515609999999</v>
      </c>
      <c r="E48" s="37">
        <f t="shared" si="0"/>
        <v>258.50025012708517</v>
      </c>
      <c r="F48" s="37">
        <f t="shared" si="9"/>
        <v>0.39176377111083616</v>
      </c>
      <c r="G48" s="37">
        <f t="shared" si="10"/>
        <v>3.1479516236196645E-3</v>
      </c>
      <c r="I48" s="30">
        <v>15.201000000000001</v>
      </c>
      <c r="J48" s="31">
        <v>216.75</v>
      </c>
      <c r="Q48" s="46">
        <v>259.60596700000002</v>
      </c>
      <c r="R48" s="46">
        <v>0.36685798600000002</v>
      </c>
      <c r="S48" s="46">
        <v>2.9352699999999998E-3</v>
      </c>
    </row>
    <row r="49" spans="1:19" x14ac:dyDescent="0.2">
      <c r="A49" s="1">
        <v>1.1519999999999999</v>
      </c>
      <c r="B49" s="14">
        <v>2812.272727</v>
      </c>
      <c r="C49" s="14">
        <v>343.72727270000001</v>
      </c>
      <c r="D49" s="14">
        <v>8.0494544099999992</v>
      </c>
      <c r="E49" s="37">
        <f t="shared" si="0"/>
        <v>258.38860687683535</v>
      </c>
      <c r="F49" s="37">
        <f t="shared" si="9"/>
        <v>0.37203171230305426</v>
      </c>
      <c r="G49" s="37">
        <f t="shared" si="10"/>
        <v>2.9876973216224566E-3</v>
      </c>
      <c r="I49" s="30">
        <v>16.03</v>
      </c>
      <c r="J49" s="31">
        <v>216.45</v>
      </c>
      <c r="Q49" s="46">
        <v>259.50127379999998</v>
      </c>
      <c r="R49" s="46">
        <v>0.34936163799999997</v>
      </c>
      <c r="S49" s="46">
        <v>2.7936100000000002E-3</v>
      </c>
    </row>
    <row r="50" spans="1:19" x14ac:dyDescent="0.2">
      <c r="A50" s="1">
        <v>1.1759999999999999</v>
      </c>
      <c r="B50" s="14">
        <v>3118.090909</v>
      </c>
      <c r="C50" s="14">
        <v>381.09090909999998</v>
      </c>
      <c r="D50" s="14">
        <v>8.0621693959999998</v>
      </c>
      <c r="E50" s="37">
        <f t="shared" si="0"/>
        <v>258.20436891544244</v>
      </c>
      <c r="F50" s="37">
        <f t="shared" si="9"/>
        <v>0.35376662167663248</v>
      </c>
      <c r="G50" s="37">
        <f t="shared" si="10"/>
        <v>2.842998281837299E-3</v>
      </c>
      <c r="Q50" s="46">
        <v>259.32786529999998</v>
      </c>
      <c r="R50" s="46">
        <v>0.33373155399999999</v>
      </c>
      <c r="S50" s="46">
        <v>2.67037E-3</v>
      </c>
    </row>
    <row r="51" spans="1:19" x14ac:dyDescent="0.2">
      <c r="A51" s="1">
        <v>1.2</v>
      </c>
      <c r="B51" s="14">
        <v>3465.3076919999999</v>
      </c>
      <c r="C51" s="14">
        <v>426.46153850000002</v>
      </c>
      <c r="D51" s="14">
        <v>8.0685162439999996</v>
      </c>
      <c r="E51" s="37">
        <f t="shared" si="0"/>
        <v>258.11242717199889</v>
      </c>
      <c r="F51" s="37">
        <f t="shared" ref="F51:F60" si="11" xml:space="preserve"> E51^2*(1/SQRT(C51)-1/SQRT(B51))/((H$7-H$10*E51^2)*SQRT(11*13))</f>
        <v>0.30724013638013692</v>
      </c>
      <c r="G51" s="37">
        <f xml:space="preserve"> E51*(1/SQRT(C51)+1/SQRT(B51))/((H$7-H$10*E51^2)*SQRT(11*13))</f>
        <v>2.4767897108978823E-3</v>
      </c>
      <c r="Q51" s="46">
        <v>259.24103280000003</v>
      </c>
      <c r="R51" s="46">
        <v>0.29049248900000002</v>
      </c>
      <c r="S51" s="46">
        <v>2.3315850000000002E-3</v>
      </c>
    </row>
    <row r="52" spans="1:19" x14ac:dyDescent="0.2">
      <c r="A52" s="1">
        <v>1.224</v>
      </c>
      <c r="B52" s="14">
        <v>3794.0769230000001</v>
      </c>
      <c r="C52" s="14">
        <v>471.46153850000002</v>
      </c>
      <c r="D52" s="14">
        <v>8.0664396830000005</v>
      </c>
      <c r="E52" s="37">
        <f t="shared" si="0"/>
        <v>258.14250699015946</v>
      </c>
      <c r="F52" s="37">
        <f t="shared" si="11"/>
        <v>0.29138471693382156</v>
      </c>
      <c r="G52" s="37">
        <f t="shared" ref="G52:G60" si="12" xml:space="preserve"> E52*(1/SQRT(C52)+1/SQRT(B52))/((H$7-H$10*E52^2)*SQRT(11*13))</f>
        <v>2.3578358137994878E-3</v>
      </c>
      <c r="Q52" s="46">
        <v>259.26946249999997</v>
      </c>
      <c r="R52" s="46">
        <v>0.27529940200000003</v>
      </c>
      <c r="S52" s="46">
        <v>2.2179930000000001E-3</v>
      </c>
    </row>
    <row r="53" spans="1:19" x14ac:dyDescent="0.2">
      <c r="A53" s="1">
        <v>1.248</v>
      </c>
      <c r="B53" s="14">
        <v>4127.6923079999997</v>
      </c>
      <c r="C53" s="14">
        <v>513.69230770000001</v>
      </c>
      <c r="D53" s="14">
        <v>8.0608189859999992</v>
      </c>
      <c r="E53" s="37">
        <f t="shared" si="0"/>
        <v>258.22393319621602</v>
      </c>
      <c r="F53" s="37">
        <f t="shared" si="11"/>
        <v>0.27888219260129199</v>
      </c>
      <c r="G53" s="37">
        <f t="shared" si="12"/>
        <v>2.2573278272527185E-3</v>
      </c>
      <c r="Q53" s="46">
        <v>259.34631710000002</v>
      </c>
      <c r="R53" s="46">
        <v>0.26296151600000001</v>
      </c>
      <c r="S53" s="46">
        <v>2.1192509999999999E-3</v>
      </c>
    </row>
    <row r="54" spans="1:19" x14ac:dyDescent="0.2">
      <c r="A54" s="1">
        <v>1.272</v>
      </c>
      <c r="B54" s="14">
        <v>4477.3846149999999</v>
      </c>
      <c r="C54" s="14">
        <v>558.07692310000004</v>
      </c>
      <c r="D54" s="14">
        <v>8.0363345400000004</v>
      </c>
      <c r="E54" s="37">
        <f t="shared" si="0"/>
        <v>258.57877699703829</v>
      </c>
      <c r="F54" s="37">
        <f t="shared" si="11"/>
        <v>0.26681120027285715</v>
      </c>
      <c r="G54" s="37">
        <f t="shared" si="12"/>
        <v>2.1580086980753717E-3</v>
      </c>
      <c r="Q54" s="46">
        <v>259.67942829999998</v>
      </c>
      <c r="R54" s="46">
        <v>0.249350395</v>
      </c>
      <c r="S54" s="46">
        <v>2.0082350000000001E-3</v>
      </c>
    </row>
    <row r="55" spans="1:19" x14ac:dyDescent="0.2">
      <c r="A55" s="1">
        <v>1.296</v>
      </c>
      <c r="B55" s="14">
        <v>4813.3846149999999</v>
      </c>
      <c r="C55" s="14">
        <v>602.30769229999999</v>
      </c>
      <c r="D55" s="14">
        <v>8.0046321079999991</v>
      </c>
      <c r="E55" s="37">
        <f t="shared" si="0"/>
        <v>259.03858017107467</v>
      </c>
      <c r="F55" s="37">
        <f t="shared" si="11"/>
        <v>0.25576639648028887</v>
      </c>
      <c r="G55" s="37">
        <f t="shared" si="12"/>
        <v>2.0682680222810536E-3</v>
      </c>
      <c r="Q55" s="46">
        <v>260.1065868</v>
      </c>
      <c r="R55" s="46">
        <v>0.23617023600000001</v>
      </c>
      <c r="S55" s="46">
        <v>1.901961E-3</v>
      </c>
    </row>
    <row r="56" spans="1:19" x14ac:dyDescent="0.2">
      <c r="A56" s="1">
        <v>1.32</v>
      </c>
      <c r="B56" s="14">
        <v>5162.6153850000001</v>
      </c>
      <c r="C56" s="14">
        <v>644.15384619999998</v>
      </c>
      <c r="D56" s="14">
        <v>7.9703191819999999</v>
      </c>
      <c r="E56" s="37">
        <f t="shared" si="0"/>
        <v>259.53671211297365</v>
      </c>
      <c r="F56" s="37">
        <f t="shared" si="11"/>
        <v>0.24669824898635057</v>
      </c>
      <c r="G56" s="37">
        <f t="shared" si="12"/>
        <v>1.9887990471874383E-3</v>
      </c>
      <c r="Q56" s="46">
        <v>260.56344560000002</v>
      </c>
      <c r="R56" s="46">
        <v>0.22469955599999999</v>
      </c>
      <c r="S56" s="46">
        <v>1.8043149999999999E-3</v>
      </c>
    </row>
    <row r="57" spans="1:19" x14ac:dyDescent="0.2">
      <c r="A57" s="1">
        <v>1.3440000000000001</v>
      </c>
      <c r="B57" s="14">
        <v>5532.2307689999998</v>
      </c>
      <c r="C57" s="14">
        <v>695.23076920000005</v>
      </c>
      <c r="D57" s="14">
        <v>7.9373264570000002</v>
      </c>
      <c r="E57" s="37">
        <f t="shared" si="0"/>
        <v>260.0161567849957</v>
      </c>
      <c r="F57" s="37">
        <f t="shared" si="11"/>
        <v>0.23625337099465782</v>
      </c>
      <c r="G57" s="37">
        <f t="shared" si="12"/>
        <v>1.9065970136121256E-3</v>
      </c>
      <c r="Q57" s="46">
        <v>260.99715090000001</v>
      </c>
      <c r="R57" s="46">
        <v>0.21222585999999999</v>
      </c>
      <c r="S57" s="46">
        <v>1.7062539999999999E-3</v>
      </c>
    </row>
    <row r="58" spans="1:19" x14ac:dyDescent="0.2">
      <c r="A58" s="1">
        <v>1.3680000000000001</v>
      </c>
      <c r="B58" s="14">
        <v>5917.2307689999998</v>
      </c>
      <c r="C58" s="14">
        <v>744.38461540000003</v>
      </c>
      <c r="D58" s="14">
        <v>7.9026142559999997</v>
      </c>
      <c r="E58" s="37">
        <f t="shared" si="0"/>
        <v>260.52111765158253</v>
      </c>
      <c r="F58" s="37">
        <f t="shared" si="11"/>
        <v>0.22750612068134082</v>
      </c>
      <c r="G58" s="37">
        <f t="shared" si="12"/>
        <v>1.8332174000352365E-3</v>
      </c>
      <c r="Q58" s="46">
        <v>261.44732420000003</v>
      </c>
      <c r="R58" s="46">
        <v>0.20125710699999999</v>
      </c>
      <c r="S58" s="46">
        <v>1.615961E-3</v>
      </c>
    </row>
    <row r="59" spans="1:19" x14ac:dyDescent="0.2">
      <c r="A59" s="1">
        <v>1.3919999999999999</v>
      </c>
      <c r="B59" s="14">
        <v>6292.2307689999998</v>
      </c>
      <c r="C59" s="14">
        <v>797.30769229999999</v>
      </c>
      <c r="D59" s="14">
        <v>7.8627036029999999</v>
      </c>
      <c r="E59" s="37">
        <f t="shared" si="0"/>
        <v>261.10240135169408</v>
      </c>
      <c r="F59" s="37">
        <f t="shared" si="11"/>
        <v>0.21856771569452529</v>
      </c>
      <c r="G59" s="37">
        <f t="shared" si="12"/>
        <v>1.7624503634083662E-3</v>
      </c>
      <c r="Q59" s="46">
        <v>261.95681919999998</v>
      </c>
      <c r="R59" s="46">
        <v>0.18977501799999999</v>
      </c>
      <c r="S59" s="46">
        <v>1.5252849999999999E-3</v>
      </c>
    </row>
    <row r="60" spans="1:19" x14ac:dyDescent="0.2">
      <c r="A60" s="1">
        <v>1.4159999999999999</v>
      </c>
      <c r="B60" s="14">
        <v>6655.6153850000001</v>
      </c>
      <c r="C60" s="14">
        <v>849.69230770000001</v>
      </c>
      <c r="D60" s="14">
        <v>7.819388397</v>
      </c>
      <c r="E60" s="37">
        <f t="shared" si="0"/>
        <v>261.73415894190708</v>
      </c>
      <c r="F60" s="37">
        <f t="shared" si="11"/>
        <v>0.21043492156231047</v>
      </c>
      <c r="G60" s="37">
        <f t="shared" si="12"/>
        <v>1.6979621370447656E-3</v>
      </c>
      <c r="Q60" s="46">
        <v>262.49954100000002</v>
      </c>
      <c r="R60" s="46">
        <v>0.17881385499999999</v>
      </c>
      <c r="S60" s="46">
        <v>1.4386100000000001E-3</v>
      </c>
    </row>
    <row r="61" spans="1:19" x14ac:dyDescent="0.2">
      <c r="A61" s="1">
        <v>1.44</v>
      </c>
      <c r="B61" s="14">
        <v>6988.7333330000001</v>
      </c>
      <c r="C61" s="14">
        <v>895.46666670000002</v>
      </c>
      <c r="D61" s="14">
        <v>7.7767364309999998</v>
      </c>
      <c r="E61" s="37">
        <f t="shared" si="0"/>
        <v>262.3571892909091</v>
      </c>
      <c r="F61" s="37">
        <f t="shared" ref="F61:F70" si="13" xml:space="preserve"> E61^2*(1/SQRT(C61)-1/SQRT(B61))/((H$7-H$10*E61^2)*SQRT(11*15))</f>
        <v>0.18989137406777695</v>
      </c>
      <c r="G61" s="37">
        <f xml:space="preserve"> E61*(1/SQRT(C61)+1/SQRT(B61))/((H$7-H$10*E61^2)*SQRT(11*15))</f>
        <v>1.5308398208735787E-3</v>
      </c>
      <c r="Q61" s="46">
        <v>263.02305580000001</v>
      </c>
      <c r="R61" s="46">
        <v>0.15773874299999999</v>
      </c>
      <c r="S61" s="46">
        <v>1.268417E-3</v>
      </c>
    </row>
    <row r="62" spans="1:19" x14ac:dyDescent="0.2">
      <c r="A62" s="1">
        <v>1.464</v>
      </c>
      <c r="B62" s="14">
        <v>7337.4</v>
      </c>
      <c r="C62" s="14">
        <v>945.2</v>
      </c>
      <c r="D62" s="14">
        <v>7.7279374059999997</v>
      </c>
      <c r="E62" s="37">
        <f t="shared" si="0"/>
        <v>263.07121931335104</v>
      </c>
      <c r="F62" s="37">
        <f t="shared" si="13"/>
        <v>0.18373220901271714</v>
      </c>
      <c r="G62" s="37">
        <f t="shared" ref="G62:G70" si="14" xml:space="preserve"> E62*(1/SQRT(C62)+1/SQRT(B62))/((H$7-H$10*E62^2)*SQRT(11*15))</f>
        <v>1.4804301981692332E-3</v>
      </c>
      <c r="Q62" s="46">
        <v>263.60810570000001</v>
      </c>
      <c r="R62" s="46">
        <v>0.148432605</v>
      </c>
      <c r="S62" s="46">
        <v>1.1935660000000001E-3</v>
      </c>
    </row>
    <row r="63" spans="1:19" x14ac:dyDescent="0.2">
      <c r="A63" s="1">
        <v>1.488</v>
      </c>
      <c r="B63" s="14">
        <v>7669.7333330000001</v>
      </c>
      <c r="C63" s="14">
        <v>1000.533333</v>
      </c>
      <c r="D63" s="14">
        <v>7.6793081819999998</v>
      </c>
      <c r="E63" s="37">
        <f t="shared" si="0"/>
        <v>263.78410871793153</v>
      </c>
      <c r="F63" s="37">
        <f t="shared" si="13"/>
        <v>0.17716913045374985</v>
      </c>
      <c r="G63" s="37">
        <f t="shared" si="14"/>
        <v>1.4311267654016605E-3</v>
      </c>
      <c r="Q63" s="46">
        <v>264.1756067</v>
      </c>
      <c r="R63" s="46">
        <v>0.138912274</v>
      </c>
      <c r="S63" s="46">
        <v>1.1204349999999999E-3</v>
      </c>
    </row>
    <row r="64" spans="1:19" x14ac:dyDescent="0.2">
      <c r="A64" s="1">
        <v>1.512</v>
      </c>
      <c r="B64" s="14">
        <v>8015.1333329999998</v>
      </c>
      <c r="C64" s="14">
        <v>1055.133333</v>
      </c>
      <c r="D64" s="14">
        <v>7.6283630349999996</v>
      </c>
      <c r="E64" s="37">
        <f t="shared" si="0"/>
        <v>264.53245772750421</v>
      </c>
      <c r="F64" s="37">
        <f t="shared" si="13"/>
        <v>0.17129981105560588</v>
      </c>
      <c r="G64" s="37">
        <f t="shared" si="14"/>
        <v>1.38503323163309E-3</v>
      </c>
      <c r="Q64" s="46">
        <v>264.75265869999998</v>
      </c>
      <c r="R64" s="46">
        <v>0.12983492299999999</v>
      </c>
      <c r="S64" s="46">
        <v>1.0488990000000001E-3</v>
      </c>
    </row>
    <row r="65" spans="1:19" x14ac:dyDescent="0.2">
      <c r="A65" s="1">
        <v>1.536</v>
      </c>
      <c r="B65" s="14">
        <v>8346.3333330000005</v>
      </c>
      <c r="C65" s="14">
        <v>1106</v>
      </c>
      <c r="D65" s="14">
        <v>7.5796949869999999</v>
      </c>
      <c r="E65" s="37">
        <f t="shared" si="0"/>
        <v>265.24886648389401</v>
      </c>
      <c r="F65" s="37">
        <f t="shared" si="13"/>
        <v>0.16628380682153307</v>
      </c>
      <c r="G65" s="37">
        <f t="shared" si="14"/>
        <v>1.3445514980771757E-3</v>
      </c>
      <c r="Q65" s="46">
        <v>265.2863648</v>
      </c>
      <c r="R65" s="46">
        <v>0.121691246</v>
      </c>
      <c r="S65" s="46">
        <v>9.8384199999999996E-4</v>
      </c>
    </row>
    <row r="66" spans="1:19" x14ac:dyDescent="0.2">
      <c r="A66" s="1">
        <v>1.56</v>
      </c>
      <c r="B66" s="14">
        <v>8686.8666670000002</v>
      </c>
      <c r="C66" s="14">
        <v>1154.8</v>
      </c>
      <c r="D66" s="14">
        <v>7.5365036710000002</v>
      </c>
      <c r="E66" s="37">
        <f t="shared" si="0"/>
        <v>265.885943421538</v>
      </c>
      <c r="F66" s="37">
        <f t="shared" si="13"/>
        <v>0.16197110610180146</v>
      </c>
      <c r="G66" s="37">
        <f t="shared" si="14"/>
        <v>1.3082919033646655E-3</v>
      </c>
      <c r="Q66" s="46">
        <v>265.74495460000003</v>
      </c>
      <c r="R66" s="46">
        <v>0.114626294</v>
      </c>
      <c r="S66" s="46">
        <v>9.2636400000000005E-4</v>
      </c>
    </row>
    <row r="67" spans="1:19" x14ac:dyDescent="0.2">
      <c r="A67" s="1">
        <v>1.5840000000000001</v>
      </c>
      <c r="B67" s="14">
        <v>9007.7333330000001</v>
      </c>
      <c r="C67" s="14">
        <v>1204.5999999999999</v>
      </c>
      <c r="D67" s="14">
        <v>7.4937420540000002</v>
      </c>
      <c r="E67" s="37">
        <f t="shared" ref="E67:E130" si="15" xml:space="preserve"> (2*H$7)/(LN(D67)-H$4+SQRT((LN(D67)-H$4)^2-4*H$7*H$10))</f>
        <v>266.51792085216584</v>
      </c>
      <c r="F67" s="37">
        <f t="shared" si="13"/>
        <v>0.15773108703656297</v>
      </c>
      <c r="G67" s="37">
        <f t="shared" si="14"/>
        <v>1.2742127444527417E-3</v>
      </c>
      <c r="Q67" s="46">
        <v>266.18441230000002</v>
      </c>
      <c r="R67" s="46">
        <v>0.107714533</v>
      </c>
      <c r="S67" s="46">
        <v>8.7124999999999995E-4</v>
      </c>
    </row>
    <row r="68" spans="1:19" x14ac:dyDescent="0.2">
      <c r="A68" s="1">
        <v>1.6080000000000001</v>
      </c>
      <c r="B68" s="14">
        <v>9319.6666669999995</v>
      </c>
      <c r="C68" s="14">
        <v>1255.5999999999999</v>
      </c>
      <c r="D68" s="14">
        <v>7.4545809930000004</v>
      </c>
      <c r="E68" s="37">
        <f t="shared" si="15"/>
        <v>267.09780384898198</v>
      </c>
      <c r="F68" s="37">
        <f t="shared" si="13"/>
        <v>0.15364548532893893</v>
      </c>
      <c r="G68" s="37">
        <f t="shared" si="14"/>
        <v>1.2424092644784154E-3</v>
      </c>
      <c r="Q68" s="46">
        <v>266.57363340000001</v>
      </c>
      <c r="R68" s="46">
        <v>0.101312549</v>
      </c>
      <c r="S68" s="46">
        <v>8.2084499999999995E-4</v>
      </c>
    </row>
    <row r="69" spans="1:19" x14ac:dyDescent="0.2">
      <c r="A69" s="1">
        <v>1.6319999999999999</v>
      </c>
      <c r="B69" s="14">
        <v>9642.3333330000005</v>
      </c>
      <c r="C69" s="14">
        <v>1305</v>
      </c>
      <c r="D69" s="14">
        <v>7.4230634589999998</v>
      </c>
      <c r="E69" s="37">
        <f t="shared" si="15"/>
        <v>267.56530440179091</v>
      </c>
      <c r="F69" s="37">
        <f t="shared" si="13"/>
        <v>0.15010603231486286</v>
      </c>
      <c r="G69" s="37">
        <f t="shared" si="14"/>
        <v>1.2140138199878265E-3</v>
      </c>
      <c r="Q69" s="46">
        <v>266.87736380000001</v>
      </c>
      <c r="R69" s="46">
        <v>9.6054268999999998E-2</v>
      </c>
      <c r="S69" s="46">
        <v>7.7886100000000005E-4</v>
      </c>
    </row>
    <row r="70" spans="1:19" x14ac:dyDescent="0.2">
      <c r="A70" s="1">
        <v>1.6559999999999999</v>
      </c>
      <c r="B70" s="14">
        <v>9957.2666669999999</v>
      </c>
      <c r="C70" s="14">
        <v>1353.5333330000001</v>
      </c>
      <c r="D70" s="14">
        <v>7.3960826900000001</v>
      </c>
      <c r="E70" s="37">
        <f t="shared" si="15"/>
        <v>267.96609231556261</v>
      </c>
      <c r="F70" s="37">
        <f t="shared" si="13"/>
        <v>0.14686599222793803</v>
      </c>
      <c r="G70" s="37">
        <f t="shared" si="14"/>
        <v>1.1882461867448379E-3</v>
      </c>
      <c r="Q70" s="46">
        <v>267.1304207</v>
      </c>
      <c r="R70" s="46">
        <v>9.1472402999999994E-2</v>
      </c>
      <c r="S70" s="46">
        <v>7.4238899999999998E-4</v>
      </c>
    </row>
    <row r="71" spans="1:19" x14ac:dyDescent="0.2">
      <c r="A71" s="1">
        <v>1.68</v>
      </c>
      <c r="B71" s="14">
        <v>10249.94118</v>
      </c>
      <c r="C71" s="14">
        <v>1393.058824</v>
      </c>
      <c r="D71" s="14">
        <v>7.3722992249999999</v>
      </c>
      <c r="E71" s="37">
        <f t="shared" si="15"/>
        <v>268.31983961735654</v>
      </c>
      <c r="F71" s="37">
        <f t="shared" ref="F71:F80" si="16" xml:space="preserve"> E71^2*(1/SQRT(C71)-1/SQRT(B71))/((H$7-H$10*E71^2)*SQRT(11*17))</f>
        <v>0.13572012179466825</v>
      </c>
      <c r="G71" s="37">
        <f xml:space="preserve"> E71*(1/SQRT(C71)+1/SQRT(B71))/((H$7-H$10*E71^2)*SQRT(11*17))</f>
        <v>1.0965338340499366E-3</v>
      </c>
      <c r="Q71" s="46">
        <v>267.34803479999999</v>
      </c>
      <c r="R71" s="46">
        <v>8.2444834999999994E-2</v>
      </c>
      <c r="S71" s="46">
        <v>6.6852399999999998E-4</v>
      </c>
    </row>
    <row r="72" spans="1:19" x14ac:dyDescent="0.2">
      <c r="A72" s="1">
        <v>1.704</v>
      </c>
      <c r="B72" s="14">
        <v>10534.05882</v>
      </c>
      <c r="C72" s="14">
        <v>1436.294118</v>
      </c>
      <c r="D72" s="14">
        <v>7.3489832269999997</v>
      </c>
      <c r="E72" s="37">
        <f t="shared" si="15"/>
        <v>268.66705452734197</v>
      </c>
      <c r="F72" s="37">
        <f t="shared" si="16"/>
        <v>0.13327471571920491</v>
      </c>
      <c r="G72" s="37">
        <f t="shared" ref="G72:G80" si="17" xml:space="preserve"> E72*(1/SQRT(C72)+1/SQRT(B72))/((H$7-H$10*E72^2)*SQRT(11*17))</f>
        <v>1.0768660316531375E-3</v>
      </c>
      <c r="Q72" s="46">
        <v>267.55629759999999</v>
      </c>
      <c r="R72" s="46">
        <v>7.8913657999999998E-2</v>
      </c>
      <c r="S72" s="46">
        <v>6.4027300000000001E-4</v>
      </c>
    </row>
    <row r="73" spans="1:19" x14ac:dyDescent="0.2">
      <c r="A73" s="1">
        <v>1.728</v>
      </c>
      <c r="B73" s="14">
        <v>10808.70588</v>
      </c>
      <c r="C73" s="14">
        <v>1474.176471</v>
      </c>
      <c r="D73" s="14">
        <v>7.327434416</v>
      </c>
      <c r="E73" s="37">
        <f t="shared" si="15"/>
        <v>268.98832948287799</v>
      </c>
      <c r="F73" s="37">
        <f t="shared" si="16"/>
        <v>0.13130303729586229</v>
      </c>
      <c r="G73" s="37">
        <f t="shared" si="17"/>
        <v>1.0598013051024008E-3</v>
      </c>
      <c r="Q73" s="46">
        <v>267.74421539999997</v>
      </c>
      <c r="R73" s="46">
        <v>7.5850427999999998E-2</v>
      </c>
      <c r="S73" s="46">
        <v>6.1506500000000003E-4</v>
      </c>
    </row>
    <row r="74" spans="1:19" x14ac:dyDescent="0.2">
      <c r="A74" s="1">
        <v>1.752</v>
      </c>
      <c r="B74" s="14">
        <v>11076.588239999999</v>
      </c>
      <c r="C74" s="14">
        <v>1513.4117650000001</v>
      </c>
      <c r="D74" s="14">
        <v>7.3119138430000001</v>
      </c>
      <c r="E74" s="37">
        <f t="shared" si="15"/>
        <v>269.21995569903078</v>
      </c>
      <c r="F74" s="37">
        <f t="shared" si="16"/>
        <v>0.12935472628405115</v>
      </c>
      <c r="G74" s="37">
        <f t="shared" si="17"/>
        <v>1.0439745541238597E-3</v>
      </c>
      <c r="Q74" s="46">
        <v>267.87680039999998</v>
      </c>
      <c r="R74" s="46">
        <v>7.3360244000000005E-2</v>
      </c>
      <c r="S74" s="46">
        <v>5.95032E-4</v>
      </c>
    </row>
    <row r="75" spans="1:19" x14ac:dyDescent="0.2">
      <c r="A75" s="1">
        <v>1.776</v>
      </c>
      <c r="B75" s="14">
        <v>11340.470590000001</v>
      </c>
      <c r="C75" s="14">
        <v>1553.5882349999999</v>
      </c>
      <c r="D75" s="14">
        <v>7.2993886349999997</v>
      </c>
      <c r="E75" s="37">
        <f t="shared" si="15"/>
        <v>269.40702005541249</v>
      </c>
      <c r="F75" s="37">
        <f t="shared" si="16"/>
        <v>0.12743900542515335</v>
      </c>
      <c r="G75" s="37">
        <f t="shared" si="17"/>
        <v>1.0289700130756674E-3</v>
      </c>
      <c r="Q75" s="46">
        <v>267.98208540000002</v>
      </c>
      <c r="R75" s="46">
        <v>7.1176989999999996E-2</v>
      </c>
      <c r="S75" s="46">
        <v>5.7775399999999998E-4</v>
      </c>
    </row>
    <row r="76" spans="1:19" x14ac:dyDescent="0.2">
      <c r="A76" s="1">
        <v>1.8</v>
      </c>
      <c r="B76" s="14">
        <v>11591.82353</v>
      </c>
      <c r="C76" s="14">
        <v>1591.2352940000001</v>
      </c>
      <c r="D76" s="14">
        <v>7.2865069309999999</v>
      </c>
      <c r="E76" s="37">
        <f t="shared" si="15"/>
        <v>269.59954078544149</v>
      </c>
      <c r="F76" s="37">
        <f t="shared" si="16"/>
        <v>0.12571335607077461</v>
      </c>
      <c r="G76" s="37">
        <f t="shared" si="17"/>
        <v>1.015192143092102E-3</v>
      </c>
      <c r="Q76" s="46">
        <v>268.08875269999999</v>
      </c>
      <c r="R76" s="46">
        <v>6.9089558999999995E-2</v>
      </c>
      <c r="S76" s="46">
        <v>5.6107399999999995E-4</v>
      </c>
    </row>
    <row r="77" spans="1:19" x14ac:dyDescent="0.2">
      <c r="A77" s="1">
        <v>1.8240000000000001</v>
      </c>
      <c r="B77" s="14">
        <v>11843.88235</v>
      </c>
      <c r="C77" s="14">
        <v>1630.058824</v>
      </c>
      <c r="D77" s="14">
        <v>7.2725264679999997</v>
      </c>
      <c r="E77" s="37">
        <f t="shared" si="15"/>
        <v>269.8086357517019</v>
      </c>
      <c r="F77" s="37">
        <f t="shared" si="16"/>
        <v>0.12396905386674376</v>
      </c>
      <c r="G77" s="37">
        <f t="shared" si="17"/>
        <v>1.0014462223412702E-3</v>
      </c>
      <c r="Q77" s="46">
        <v>268.20264420000001</v>
      </c>
      <c r="R77" s="46">
        <v>6.6916028000000002E-2</v>
      </c>
      <c r="S77" s="46">
        <v>5.4379799999999996E-4</v>
      </c>
    </row>
    <row r="78" spans="1:19" x14ac:dyDescent="0.2">
      <c r="A78" s="1">
        <v>1.8480000000000001</v>
      </c>
      <c r="B78" s="14">
        <v>12066.05882</v>
      </c>
      <c r="C78" s="14">
        <v>1666.4117650000001</v>
      </c>
      <c r="D78" s="14">
        <v>7.2604435369999996</v>
      </c>
      <c r="E78" s="37">
        <f t="shared" si="15"/>
        <v>269.98948023649797</v>
      </c>
      <c r="F78" s="37">
        <f t="shared" si="16"/>
        <v>0.12236181819239039</v>
      </c>
      <c r="G78" s="37">
        <f t="shared" si="17"/>
        <v>9.8927858617939659E-4</v>
      </c>
      <c r="Q78" s="46">
        <v>268.29948810000002</v>
      </c>
      <c r="R78" s="46">
        <v>6.5001825999999999E-2</v>
      </c>
      <c r="S78" s="46">
        <v>5.2884099999999995E-4</v>
      </c>
    </row>
    <row r="79" spans="1:19" x14ac:dyDescent="0.2">
      <c r="A79" s="1">
        <v>1.8720000000000001</v>
      </c>
      <c r="B79" s="14">
        <v>12279.352940000001</v>
      </c>
      <c r="C79" s="14">
        <v>1693.294118</v>
      </c>
      <c r="D79" s="14">
        <v>7.2465396560000004</v>
      </c>
      <c r="E79" s="37">
        <f t="shared" si="15"/>
        <v>270.19772864004142</v>
      </c>
      <c r="F79" s="37">
        <f t="shared" si="16"/>
        <v>0.1213023881894519</v>
      </c>
      <c r="G79" s="37">
        <f t="shared" si="17"/>
        <v>9.793158131188493E-4</v>
      </c>
      <c r="Q79" s="46">
        <v>268.40908189999999</v>
      </c>
      <c r="R79" s="46">
        <v>6.3233367999999998E-2</v>
      </c>
      <c r="S79" s="46">
        <v>5.1390699999999997E-4</v>
      </c>
    </row>
    <row r="80" spans="1:19" x14ac:dyDescent="0.2">
      <c r="A80" s="1">
        <v>1.8959999999999999</v>
      </c>
      <c r="B80" s="14">
        <v>12463.588239999999</v>
      </c>
      <c r="C80" s="14">
        <v>1718.882353</v>
      </c>
      <c r="D80" s="14">
        <v>7.2329499420000003</v>
      </c>
      <c r="E80" s="37">
        <f t="shared" si="15"/>
        <v>270.40142791991678</v>
      </c>
      <c r="F80" s="37">
        <f t="shared" si="16"/>
        <v>0.12025822202877794</v>
      </c>
      <c r="G80" s="37">
        <f t="shared" si="17"/>
        <v>9.7019891398737973E-4</v>
      </c>
      <c r="Q80" s="46">
        <v>268.51426959999998</v>
      </c>
      <c r="R80" s="46">
        <v>6.1508742999999998E-2</v>
      </c>
      <c r="S80" s="46">
        <v>4.99717E-4</v>
      </c>
    </row>
    <row r="81" spans="1:19" x14ac:dyDescent="0.2">
      <c r="A81" s="1">
        <v>1.92</v>
      </c>
      <c r="B81" s="14">
        <v>12597.421050000001</v>
      </c>
      <c r="C81" s="14">
        <v>1746.0526319999999</v>
      </c>
      <c r="D81" s="14">
        <v>7.2224925620000002</v>
      </c>
      <c r="E81" s="37">
        <f t="shared" si="15"/>
        <v>270.55828209804247</v>
      </c>
      <c r="F81" s="37">
        <f t="shared" ref="F81:F90" si="18" xml:space="preserve"> E81^2*(1/SQRT(C81)-1/SQRT(B81))/((H$7-H$10*E81^2)*SQRT(11*19))</f>
        <v>0.11260098720353121</v>
      </c>
      <c r="G81" s="37">
        <f xml:space="preserve"> E81*(1/SQRT(C81)+1/SQRT(B81))/((H$7-H$10*E81^2)*SQRT(11*19))</f>
        <v>9.0985840387301006E-4</v>
      </c>
      <c r="Q81" s="46">
        <v>268.59389929999998</v>
      </c>
      <c r="R81" s="46">
        <v>5.6734240999999998E-2</v>
      </c>
      <c r="S81" s="46">
        <v>4.6178700000000002E-4</v>
      </c>
    </row>
    <row r="82" spans="1:19" x14ac:dyDescent="0.2">
      <c r="A82" s="1">
        <v>1.944</v>
      </c>
      <c r="B82" s="14">
        <v>12763.73684</v>
      </c>
      <c r="C82" s="14">
        <v>1771.736842</v>
      </c>
      <c r="D82" s="14">
        <v>7.2134753309999997</v>
      </c>
      <c r="E82" s="37">
        <f t="shared" si="15"/>
        <v>270.69360962315039</v>
      </c>
      <c r="F82" s="37">
        <f t="shared" si="18"/>
        <v>0.1116502765829273</v>
      </c>
      <c r="G82" s="37">
        <f t="shared" ref="G82:G90" si="19" xml:space="preserve"> E82*(1/SQRT(C82)+1/SQRT(B82))/((H$7-H$10*E82^2)*SQRT(11*19))</f>
        <v>9.0230517778246741E-4</v>
      </c>
      <c r="Q82" s="46">
        <v>268.66163699999998</v>
      </c>
      <c r="R82" s="46">
        <v>5.5516313999999997E-2</v>
      </c>
      <c r="S82" s="46">
        <v>4.5205000000000001E-4</v>
      </c>
    </row>
    <row r="83" spans="1:19" x14ac:dyDescent="0.2">
      <c r="A83" s="1">
        <v>1.968</v>
      </c>
      <c r="B83" s="14">
        <v>12898.631579999999</v>
      </c>
      <c r="C83" s="14">
        <v>1791.1578950000001</v>
      </c>
      <c r="D83" s="14">
        <v>7.2049141859999999</v>
      </c>
      <c r="E83" s="37">
        <f t="shared" si="15"/>
        <v>270.82215676892235</v>
      </c>
      <c r="F83" s="37">
        <f t="shared" si="18"/>
        <v>0.11095302896104869</v>
      </c>
      <c r="G83" s="37">
        <f t="shared" si="19"/>
        <v>8.9639552929787118E-4</v>
      </c>
      <c r="Q83" s="46">
        <v>268.72514890000002</v>
      </c>
      <c r="R83" s="46">
        <v>5.4467953999999999E-2</v>
      </c>
      <c r="S83" s="46">
        <v>4.43483E-4</v>
      </c>
    </row>
    <row r="84" spans="1:19" x14ac:dyDescent="0.2">
      <c r="A84" s="1">
        <v>1.992</v>
      </c>
      <c r="B84" s="14">
        <v>13030.421050000001</v>
      </c>
      <c r="C84" s="14">
        <v>1815.0526319999999</v>
      </c>
      <c r="D84" s="14">
        <v>7.197184021</v>
      </c>
      <c r="E84" s="37">
        <f t="shared" si="15"/>
        <v>270.93828079732526</v>
      </c>
      <c r="F84" s="37">
        <f t="shared" si="18"/>
        <v>0.11004987209738974</v>
      </c>
      <c r="G84" s="37">
        <f t="shared" si="19"/>
        <v>8.8990690423720572E-4</v>
      </c>
      <c r="Q84" s="46">
        <v>268.7818221</v>
      </c>
      <c r="R84" s="46">
        <v>5.3392435000000002E-2</v>
      </c>
      <c r="S84" s="46">
        <v>4.3521599999999999E-4</v>
      </c>
    </row>
    <row r="85" spans="1:19" x14ac:dyDescent="0.2">
      <c r="A85" s="1">
        <v>2.016</v>
      </c>
      <c r="B85" s="14">
        <v>13146.15789</v>
      </c>
      <c r="C85" s="14">
        <v>1833.6315790000001</v>
      </c>
      <c r="D85" s="14">
        <v>7.1873276009999998</v>
      </c>
      <c r="E85" s="37">
        <f t="shared" si="15"/>
        <v>271.08642087051504</v>
      </c>
      <c r="F85" s="37">
        <f t="shared" si="18"/>
        <v>0.109359543821778</v>
      </c>
      <c r="G85" s="37">
        <f t="shared" si="19"/>
        <v>8.8435576442610962E-4</v>
      </c>
      <c r="Q85" s="46">
        <v>268.85314920000002</v>
      </c>
      <c r="R85" s="46">
        <v>5.2251398999999997E-2</v>
      </c>
      <c r="S85" s="46">
        <v>4.2604999999999997E-4</v>
      </c>
    </row>
    <row r="86" spans="1:19" x14ac:dyDescent="0.2">
      <c r="A86" s="1">
        <v>2.04</v>
      </c>
      <c r="B86" s="14">
        <v>13264.10526</v>
      </c>
      <c r="C86" s="14">
        <v>1846.2105260000001</v>
      </c>
      <c r="D86" s="14">
        <v>7.1788397330000002</v>
      </c>
      <c r="E86" s="37">
        <f t="shared" si="15"/>
        <v>271.21405965924652</v>
      </c>
      <c r="F86" s="37">
        <f t="shared" si="18"/>
        <v>0.10897930149149324</v>
      </c>
      <c r="G86" s="37">
        <f t="shared" si="19"/>
        <v>8.8006600435604112E-4</v>
      </c>
      <c r="Q86" s="46">
        <v>268.91372689999997</v>
      </c>
      <c r="R86" s="46">
        <v>5.1373342000000002E-2</v>
      </c>
      <c r="S86" s="46">
        <v>4.1841600000000001E-4</v>
      </c>
    </row>
    <row r="87" spans="1:19" x14ac:dyDescent="0.2">
      <c r="A87" s="1">
        <v>2.0640000000000001</v>
      </c>
      <c r="B87" s="14">
        <v>13352.368420000001</v>
      </c>
      <c r="C87" s="14">
        <v>1858.2105260000001</v>
      </c>
      <c r="D87" s="14">
        <v>7.172554259</v>
      </c>
      <c r="E87" s="37">
        <f t="shared" si="15"/>
        <v>271.30861995028602</v>
      </c>
      <c r="F87" s="37">
        <f t="shared" si="18"/>
        <v>0.10857649884584875</v>
      </c>
      <c r="G87" s="37">
        <f t="shared" si="19"/>
        <v>8.764492605671506E-4</v>
      </c>
      <c r="Q87" s="46">
        <v>268.95807830000001</v>
      </c>
      <c r="R87" s="46">
        <v>5.0666936000000003E-2</v>
      </c>
      <c r="S87" s="46">
        <v>4.1256700000000002E-4</v>
      </c>
    </row>
    <row r="88" spans="1:19" x14ac:dyDescent="0.2">
      <c r="A88" s="1">
        <v>2.0880000000000001</v>
      </c>
      <c r="B88" s="14">
        <v>13425.89474</v>
      </c>
      <c r="C88" s="14">
        <v>1872.0526319999999</v>
      </c>
      <c r="D88" s="14">
        <v>7.1664771790000001</v>
      </c>
      <c r="E88" s="37">
        <f t="shared" si="15"/>
        <v>271.40007814189067</v>
      </c>
      <c r="F88" s="37">
        <f t="shared" si="18"/>
        <v>0.10805903995515635</v>
      </c>
      <c r="G88" s="37">
        <f t="shared" si="19"/>
        <v>8.7270839291246583E-4</v>
      </c>
      <c r="Q88" s="46">
        <v>269.00054590000002</v>
      </c>
      <c r="R88" s="46">
        <v>4.9926235999999999E-2</v>
      </c>
      <c r="S88" s="46">
        <v>4.0681199999999999E-4</v>
      </c>
    </row>
    <row r="89" spans="1:19" x14ac:dyDescent="0.2">
      <c r="A89" s="1">
        <v>2.1120000000000001</v>
      </c>
      <c r="B89" s="14">
        <v>13469.684209999999</v>
      </c>
      <c r="C89" s="14">
        <v>1882.3684209999999</v>
      </c>
      <c r="D89" s="14">
        <v>7.1599380740000003</v>
      </c>
      <c r="E89" s="37">
        <f t="shared" si="15"/>
        <v>271.49852609173058</v>
      </c>
      <c r="F89" s="37">
        <f t="shared" si="18"/>
        <v>0.10763369688530457</v>
      </c>
      <c r="G89" s="37">
        <f t="shared" si="19"/>
        <v>8.6980329333171823E-4</v>
      </c>
      <c r="Q89" s="46">
        <v>269.0457859</v>
      </c>
      <c r="R89" s="46">
        <v>4.9192223E-2</v>
      </c>
      <c r="S89" s="46">
        <v>4.0115300000000001E-4</v>
      </c>
    </row>
    <row r="90" spans="1:19" x14ac:dyDescent="0.2">
      <c r="A90" s="1">
        <v>2.1360000000000001</v>
      </c>
      <c r="B90" s="14">
        <v>13524.21053</v>
      </c>
      <c r="C90" s="14">
        <v>1893.263158</v>
      </c>
      <c r="D90" s="14">
        <v>7.156477379</v>
      </c>
      <c r="E90" s="37">
        <f t="shared" si="15"/>
        <v>271.55064309953099</v>
      </c>
      <c r="F90" s="37">
        <f t="shared" si="18"/>
        <v>0.10723810267607478</v>
      </c>
      <c r="G90" s="37">
        <f t="shared" si="19"/>
        <v>8.6709256316202599E-4</v>
      </c>
      <c r="Q90" s="46">
        <v>269.06953609999999</v>
      </c>
      <c r="R90" s="46">
        <v>4.8726997000000001E-2</v>
      </c>
      <c r="S90" s="46">
        <v>3.9762400000000001E-4</v>
      </c>
    </row>
    <row r="91" spans="1:19" x14ac:dyDescent="0.2">
      <c r="A91" s="1">
        <v>2.16</v>
      </c>
      <c r="B91" s="14">
        <v>13515.28571</v>
      </c>
      <c r="C91" s="14">
        <v>1888.2380949999999</v>
      </c>
      <c r="D91" s="14">
        <v>7.1537997249999998</v>
      </c>
      <c r="E91" s="37">
        <f t="shared" si="15"/>
        <v>271.59097505149788</v>
      </c>
      <c r="F91" s="37">
        <f t="shared" ref="F91:F100" si="20" xml:space="preserve"> E91^2*(1/SQRT(C91)-1/SQRT(B91))/((H$7-H$10*E91^2)*SQRT(11*21))</f>
        <v>0.10217829419901779</v>
      </c>
      <c r="G91" s="37">
        <f xml:space="preserve"> E91*(1/SQRT(C91)+1/SQRT(B91))/((H$7-H$10*E91^2)*SQRT(11*21))</f>
        <v>8.2534079293542645E-4</v>
      </c>
      <c r="Q91" s="46">
        <v>269.08782070000001</v>
      </c>
      <c r="R91" s="46">
        <v>4.6217768999999999E-2</v>
      </c>
      <c r="S91" s="46">
        <v>3.7679500000000003E-4</v>
      </c>
    </row>
    <row r="92" spans="1:19" x14ac:dyDescent="0.2">
      <c r="A92" s="1">
        <v>2.1840000000000002</v>
      </c>
      <c r="B92" s="14">
        <v>13544.42857</v>
      </c>
      <c r="C92" s="14">
        <v>1895.4761900000001</v>
      </c>
      <c r="D92" s="14">
        <v>7.1506409319999999</v>
      </c>
      <c r="E92" s="37">
        <f t="shared" si="15"/>
        <v>271.63856232854477</v>
      </c>
      <c r="F92" s="37">
        <f t="shared" si="20"/>
        <v>0.10190613949591085</v>
      </c>
      <c r="G92" s="37">
        <f t="shared" ref="G92:G100" si="21" xml:space="preserve"> E92*(1/SQRT(C92)+1/SQRT(B92))/((H$7-H$10*E92^2)*SQRT(11*21))</f>
        <v>8.2359667547735548E-4</v>
      </c>
      <c r="Q92" s="46">
        <v>269.1092878</v>
      </c>
      <c r="R92" s="46">
        <v>4.5846906999999999E-2</v>
      </c>
      <c r="S92" s="46">
        <v>3.7401300000000003E-4</v>
      </c>
    </row>
    <row r="93" spans="1:19" x14ac:dyDescent="0.2">
      <c r="A93" s="1">
        <v>2.2080000000000002</v>
      </c>
      <c r="B93" s="14">
        <v>13546.809520000001</v>
      </c>
      <c r="C93" s="14">
        <v>1898.0476189999999</v>
      </c>
      <c r="D93" s="14">
        <v>7.1490356589999999</v>
      </c>
      <c r="E93" s="37">
        <f t="shared" si="15"/>
        <v>271.6627492068518</v>
      </c>
      <c r="F93" s="37">
        <f t="shared" si="20"/>
        <v>0.10178799155388106</v>
      </c>
      <c r="G93" s="37">
        <f t="shared" si="21"/>
        <v>8.2299100626370778E-4</v>
      </c>
      <c r="Q93" s="46">
        <v>269.12015430000002</v>
      </c>
      <c r="R93" s="46">
        <v>4.5667777E-2</v>
      </c>
      <c r="S93" s="46">
        <v>3.7272800000000001E-4</v>
      </c>
    </row>
    <row r="94" spans="1:19" x14ac:dyDescent="0.2">
      <c r="A94" s="1">
        <v>2.2320000000000002</v>
      </c>
      <c r="B94" s="14">
        <v>13537.619049999999</v>
      </c>
      <c r="C94" s="14">
        <v>1898.857143</v>
      </c>
      <c r="D94" s="14">
        <v>7.1482884120000003</v>
      </c>
      <c r="E94" s="37">
        <f t="shared" si="15"/>
        <v>271.67400886919546</v>
      </c>
      <c r="F94" s="37">
        <f t="shared" si="20"/>
        <v>0.10172651612569934</v>
      </c>
      <c r="G94" s="37">
        <f t="shared" si="21"/>
        <v>8.2285574327177805E-4</v>
      </c>
      <c r="Q94" s="46">
        <v>269.12520280000001</v>
      </c>
      <c r="R94" s="46">
        <v>4.5581541000000003E-2</v>
      </c>
      <c r="S94" s="46">
        <v>3.7219599999999999E-4</v>
      </c>
    </row>
    <row r="95" spans="1:19" x14ac:dyDescent="0.2">
      <c r="A95" s="1">
        <v>2.2559999999999998</v>
      </c>
      <c r="B95" s="14">
        <v>13534.952380000001</v>
      </c>
      <c r="C95" s="14">
        <v>1895.380952</v>
      </c>
      <c r="D95" s="14">
        <v>7.151361681</v>
      </c>
      <c r="E95" s="37">
        <f t="shared" si="15"/>
        <v>271.62770344796348</v>
      </c>
      <c r="F95" s="37">
        <f t="shared" si="20"/>
        <v>0.10189483480301267</v>
      </c>
      <c r="G95" s="37">
        <f t="shared" si="21"/>
        <v>8.2377102173421951E-4</v>
      </c>
      <c r="Q95" s="46">
        <v>269.10439939999998</v>
      </c>
      <c r="R95" s="46">
        <v>4.5898396000000001E-2</v>
      </c>
      <c r="S95" s="46">
        <v>3.7454600000000002E-4</v>
      </c>
    </row>
    <row r="96" spans="1:19" x14ac:dyDescent="0.2">
      <c r="A96" s="1">
        <v>2.2799999999999998</v>
      </c>
      <c r="B96" s="14">
        <v>13516.380950000001</v>
      </c>
      <c r="C96" s="14">
        <v>1893.0476189999999</v>
      </c>
      <c r="D96" s="14">
        <v>7.1574520169999998</v>
      </c>
      <c r="E96" s="37">
        <f t="shared" si="15"/>
        <v>271.53596427387231</v>
      </c>
      <c r="F96" s="37">
        <f t="shared" si="20"/>
        <v>0.10200342698737126</v>
      </c>
      <c r="G96" s="37">
        <f t="shared" si="21"/>
        <v>8.2497824849457114E-4</v>
      </c>
      <c r="Q96" s="46">
        <v>269.06286080000001</v>
      </c>
      <c r="R96" s="46">
        <v>4.6424717999999997E-2</v>
      </c>
      <c r="S96" s="46">
        <v>3.7892299999999998E-4</v>
      </c>
    </row>
    <row r="97" spans="1:19" x14ac:dyDescent="0.2">
      <c r="A97" s="1">
        <v>2.3039999999999998</v>
      </c>
      <c r="B97" s="14">
        <v>13486.14286</v>
      </c>
      <c r="C97" s="14">
        <v>1886.2380949999999</v>
      </c>
      <c r="D97" s="14">
        <v>7.1635391930000001</v>
      </c>
      <c r="E97" s="37">
        <f t="shared" si="15"/>
        <v>271.44430561545443</v>
      </c>
      <c r="F97" s="37">
        <f t="shared" si="20"/>
        <v>0.10227933435848355</v>
      </c>
      <c r="G97" s="37">
        <f t="shared" si="21"/>
        <v>8.2699822701873087E-4</v>
      </c>
      <c r="Q97" s="46">
        <v>269.02093070000001</v>
      </c>
      <c r="R97" s="46">
        <v>4.7026669E-2</v>
      </c>
      <c r="S97" s="46">
        <v>3.8366799999999999E-4</v>
      </c>
    </row>
    <row r="98" spans="1:19" x14ac:dyDescent="0.2">
      <c r="A98" s="1">
        <v>2.3279999999999998</v>
      </c>
      <c r="B98" s="14">
        <v>13454.2381</v>
      </c>
      <c r="C98" s="14">
        <v>1877</v>
      </c>
      <c r="D98" s="14">
        <v>7.1717826699999998</v>
      </c>
      <c r="E98" s="37">
        <f t="shared" si="15"/>
        <v>271.32023032554179</v>
      </c>
      <c r="F98" s="37">
        <f t="shared" si="20"/>
        <v>0.10267694878610635</v>
      </c>
      <c r="G98" s="37">
        <f t="shared" si="21"/>
        <v>8.2967644807927746E-4</v>
      </c>
      <c r="Q98" s="46">
        <v>268.96349290000001</v>
      </c>
      <c r="R98" s="46">
        <v>4.7853813000000002E-2</v>
      </c>
      <c r="S98" s="46">
        <v>3.90069E-4</v>
      </c>
    </row>
    <row r="99" spans="1:19" x14ac:dyDescent="0.2">
      <c r="A99" s="1">
        <v>2.3519999999999999</v>
      </c>
      <c r="B99" s="14">
        <v>13416.952380000001</v>
      </c>
      <c r="C99" s="14">
        <v>1872.9523810000001</v>
      </c>
      <c r="D99" s="14">
        <v>7.1808994569999998</v>
      </c>
      <c r="E99" s="37">
        <f t="shared" si="15"/>
        <v>271.18308017460782</v>
      </c>
      <c r="F99" s="37">
        <f t="shared" si="20"/>
        <v>0.1028448958608119</v>
      </c>
      <c r="G99" s="37">
        <f t="shared" si="21"/>
        <v>8.3167636363048753E-4</v>
      </c>
      <c r="Q99" s="46">
        <v>268.89909899999998</v>
      </c>
      <c r="R99" s="46">
        <v>4.8641401000000001E-2</v>
      </c>
      <c r="S99" s="46">
        <v>3.9669E-4</v>
      </c>
    </row>
    <row r="100" spans="1:19" x14ac:dyDescent="0.2">
      <c r="A100" s="1">
        <v>2.3759999999999999</v>
      </c>
      <c r="B100" s="14">
        <v>13357.095240000001</v>
      </c>
      <c r="C100" s="14">
        <v>1857.857143</v>
      </c>
      <c r="D100" s="14">
        <v>7.1918454150000004</v>
      </c>
      <c r="E100" s="37">
        <f t="shared" si="15"/>
        <v>271.0185085357154</v>
      </c>
      <c r="F100" s="37">
        <f t="shared" si="20"/>
        <v>0.10346518221146027</v>
      </c>
      <c r="G100" s="37">
        <f t="shared" si="21"/>
        <v>8.3588671465278474E-4</v>
      </c>
      <c r="Q100" s="46">
        <v>268.82058610000001</v>
      </c>
      <c r="R100" s="46">
        <v>4.9785359000000001E-2</v>
      </c>
      <c r="S100" s="46">
        <v>4.0549999999999999E-4</v>
      </c>
    </row>
    <row r="101" spans="1:19" x14ac:dyDescent="0.2">
      <c r="A101" s="1">
        <v>2.4</v>
      </c>
      <c r="B101" s="14">
        <v>13271.391299999999</v>
      </c>
      <c r="C101" s="14">
        <v>1840.608696</v>
      </c>
      <c r="D101" s="14">
        <v>7.2045252770000001</v>
      </c>
      <c r="E101" s="37">
        <f t="shared" si="15"/>
        <v>270.82799780370249</v>
      </c>
      <c r="F101" s="37">
        <f t="shared" ref="F101:F110" si="22" xml:space="preserve"> E101^2*(1/SQRT(C101)-1/SQRT(B101))/((H$7-H$10*E101^2)*SQRT(11*23))</f>
        <v>9.9514492577742586E-2</v>
      </c>
      <c r="G101" s="37">
        <f xml:space="preserve"> E101*(1/SQRT(C101)+1/SQRT(B101))/((H$7-H$10*E101^2)*SQRT(11*23))</f>
        <v>8.0352917031207552E-4</v>
      </c>
      <c r="Q101" s="46">
        <v>268.72801550000003</v>
      </c>
      <c r="R101" s="46">
        <v>4.8823980000000003E-2</v>
      </c>
      <c r="S101" s="46">
        <v>3.9731E-4</v>
      </c>
    </row>
    <row r="102" spans="1:19" x14ac:dyDescent="0.2">
      <c r="A102" s="1">
        <v>2.4239999999999999</v>
      </c>
      <c r="B102" s="14">
        <v>13195.21739</v>
      </c>
      <c r="C102" s="14">
        <v>1826.4347829999999</v>
      </c>
      <c r="D102" s="14">
        <v>7.2153486930000001</v>
      </c>
      <c r="E102" s="37">
        <f t="shared" si="15"/>
        <v>270.66548913158925</v>
      </c>
      <c r="F102" s="37">
        <f t="shared" si="22"/>
        <v>0.10004664022531572</v>
      </c>
      <c r="G102" s="37">
        <f t="shared" ref="G102:G110" si="23" xml:space="preserve"> E102*(1/SQRT(C102)+1/SQRT(B102))/((H$7-H$10*E102^2)*SQRT(11*23))</f>
        <v>8.0762177634473818E-4</v>
      </c>
      <c r="Q102" s="46">
        <v>268.6476351</v>
      </c>
      <c r="R102" s="46">
        <v>4.9884509E-2</v>
      </c>
      <c r="S102" s="46">
        <v>4.0571500000000001E-4</v>
      </c>
    </row>
    <row r="103" spans="1:19" x14ac:dyDescent="0.2">
      <c r="A103" s="1">
        <v>2.448</v>
      </c>
      <c r="B103" s="14">
        <v>13115.391299999999</v>
      </c>
      <c r="C103" s="14">
        <v>1812.4347829999999</v>
      </c>
      <c r="D103" s="14">
        <v>7.2248312429999997</v>
      </c>
      <c r="E103" s="37">
        <f t="shared" si="15"/>
        <v>270.52319528710495</v>
      </c>
      <c r="F103" s="37">
        <f t="shared" si="22"/>
        <v>0.10055856025802434</v>
      </c>
      <c r="G103" s="37">
        <f t="shared" si="23"/>
        <v>8.116111965270615E-4</v>
      </c>
      <c r="Q103" s="46">
        <v>268.57619069999998</v>
      </c>
      <c r="R103" s="46">
        <v>5.0838521999999997E-2</v>
      </c>
      <c r="S103" s="46">
        <v>4.1329399999999998E-4</v>
      </c>
    </row>
    <row r="104" spans="1:19" x14ac:dyDescent="0.2">
      <c r="A104" s="1">
        <v>2.472</v>
      </c>
      <c r="B104" s="14">
        <v>13040.43478</v>
      </c>
      <c r="C104" s="14">
        <v>1801.7826090000001</v>
      </c>
      <c r="D104" s="14">
        <v>7.2336049899999999</v>
      </c>
      <c r="E104" s="37">
        <f t="shared" si="15"/>
        <v>270.39160569026996</v>
      </c>
      <c r="F104" s="37">
        <f t="shared" si="22"/>
        <v>0.10093269883936659</v>
      </c>
      <c r="G104" s="37">
        <f t="shared" si="23"/>
        <v>8.1497001011167033E-4</v>
      </c>
      <c r="Q104" s="46">
        <v>268.50924350000003</v>
      </c>
      <c r="R104" s="46">
        <v>5.1672254000000001E-2</v>
      </c>
      <c r="S104" s="46">
        <v>4.20147E-4</v>
      </c>
    </row>
    <row r="105" spans="1:19" x14ac:dyDescent="0.2">
      <c r="A105" s="1">
        <v>2.496</v>
      </c>
      <c r="B105" s="14">
        <v>12946.17391</v>
      </c>
      <c r="C105" s="14">
        <v>1785.7391299999999</v>
      </c>
      <c r="D105" s="14">
        <v>7.2431417549999999</v>
      </c>
      <c r="E105" s="37">
        <f t="shared" si="15"/>
        <v>270.24864599104933</v>
      </c>
      <c r="F105" s="37">
        <f t="shared" si="22"/>
        <v>0.10151508632154818</v>
      </c>
      <c r="G105" s="37">
        <f t="shared" si="23"/>
        <v>8.1950898461776573E-4</v>
      </c>
      <c r="Q105" s="46">
        <v>268.43556219999999</v>
      </c>
      <c r="R105" s="46">
        <v>5.2670322999999998E-2</v>
      </c>
      <c r="S105" s="46">
        <v>4.2806799999999998E-4</v>
      </c>
    </row>
    <row r="106" spans="1:19" x14ac:dyDescent="0.2">
      <c r="A106" s="1">
        <v>2.52</v>
      </c>
      <c r="B106" s="14">
        <v>12864.95652</v>
      </c>
      <c r="C106" s="14">
        <v>1767.0434780000001</v>
      </c>
      <c r="D106" s="14">
        <v>7.25055929</v>
      </c>
      <c r="E106" s="37">
        <f t="shared" si="15"/>
        <v>270.13750713415192</v>
      </c>
      <c r="F106" s="37">
        <f t="shared" si="22"/>
        <v>0.10224039389403379</v>
      </c>
      <c r="G106" s="37">
        <f t="shared" si="23"/>
        <v>8.2420202984316354E-4</v>
      </c>
      <c r="Q106" s="46">
        <v>268.37760229999998</v>
      </c>
      <c r="R106" s="46">
        <v>5.3591468000000003E-2</v>
      </c>
      <c r="S106" s="46">
        <v>4.3485600000000001E-4</v>
      </c>
    </row>
    <row r="107" spans="1:19" x14ac:dyDescent="0.2">
      <c r="A107" s="1">
        <v>2.544</v>
      </c>
      <c r="B107" s="14">
        <v>12755.130429999999</v>
      </c>
      <c r="C107" s="14">
        <v>1757.130435</v>
      </c>
      <c r="D107" s="14">
        <v>7.2573312899999998</v>
      </c>
      <c r="E107" s="37">
        <f t="shared" si="15"/>
        <v>270.03608061355868</v>
      </c>
      <c r="F107" s="37">
        <f t="shared" si="22"/>
        <v>0.1024964100140487</v>
      </c>
      <c r="G107" s="37">
        <f t="shared" si="23"/>
        <v>8.2762469770587853E-4</v>
      </c>
      <c r="Q107" s="46">
        <v>268.32419179999999</v>
      </c>
      <c r="R107" s="46">
        <v>5.4221682E-2</v>
      </c>
      <c r="S107" s="46">
        <v>4.40615E-4</v>
      </c>
    </row>
    <row r="108" spans="1:19" x14ac:dyDescent="0.2">
      <c r="A108" s="1">
        <v>2.5680000000000001</v>
      </c>
      <c r="B108" s="14">
        <v>12648.56522</v>
      </c>
      <c r="C108" s="14">
        <v>1743.6521740000001</v>
      </c>
      <c r="D108" s="14">
        <v>7.2628672419999996</v>
      </c>
      <c r="E108" s="37">
        <f t="shared" si="15"/>
        <v>269.95319511832491</v>
      </c>
      <c r="F108" s="37">
        <f t="shared" si="22"/>
        <v>0.10291775040213487</v>
      </c>
      <c r="G108" s="37">
        <f t="shared" si="23"/>
        <v>8.3152889534117566E-4</v>
      </c>
      <c r="Q108" s="46">
        <v>268.28018120000002</v>
      </c>
      <c r="R108" s="46">
        <v>5.4849851999999998E-2</v>
      </c>
      <c r="S108" s="46">
        <v>4.4592600000000003E-4</v>
      </c>
    </row>
    <row r="109" spans="1:19" x14ac:dyDescent="0.2">
      <c r="A109" s="1">
        <v>2.5920000000000001</v>
      </c>
      <c r="B109" s="14">
        <v>12533.086960000001</v>
      </c>
      <c r="C109" s="14">
        <v>1725.2608700000001</v>
      </c>
      <c r="D109" s="14">
        <v>7.2680904760000002</v>
      </c>
      <c r="E109" s="37">
        <f t="shared" si="15"/>
        <v>269.87501496971993</v>
      </c>
      <c r="F109" s="37">
        <f t="shared" si="22"/>
        <v>0.10355315210790099</v>
      </c>
      <c r="G109" s="37">
        <f t="shared" si="23"/>
        <v>8.363893446855493E-4</v>
      </c>
      <c r="Q109" s="46">
        <v>268.23837049999997</v>
      </c>
      <c r="R109" s="46">
        <v>5.5571677999999999E-2</v>
      </c>
      <c r="S109" s="46">
        <v>4.5158600000000002E-4</v>
      </c>
    </row>
    <row r="110" spans="1:19" x14ac:dyDescent="0.2">
      <c r="A110" s="1">
        <v>2.6160000000000001</v>
      </c>
      <c r="B110" s="14">
        <v>12423.652169999999</v>
      </c>
      <c r="C110" s="14">
        <v>1709.2608700000001</v>
      </c>
      <c r="D110" s="14">
        <v>7.2749659109999998</v>
      </c>
      <c r="E110" s="37">
        <f t="shared" si="15"/>
        <v>269.77213935775285</v>
      </c>
      <c r="F110" s="37">
        <f t="shared" si="22"/>
        <v>0.10411253548002851</v>
      </c>
      <c r="G110" s="37">
        <f t="shared" si="23"/>
        <v>8.4103010892721164E-4</v>
      </c>
      <c r="Q110" s="46">
        <v>268.1829128</v>
      </c>
      <c r="R110" s="46">
        <v>5.6376686000000002E-2</v>
      </c>
      <c r="S110" s="46">
        <v>4.5811499999999999E-4</v>
      </c>
    </row>
    <row r="111" spans="1:19" x14ac:dyDescent="0.2">
      <c r="A111" s="1">
        <v>2.64</v>
      </c>
      <c r="B111" s="14">
        <v>12275.96</v>
      </c>
      <c r="C111" s="14">
        <v>1688.32</v>
      </c>
      <c r="D111" s="14">
        <v>7.2823968020000001</v>
      </c>
      <c r="E111" s="37">
        <f t="shared" si="15"/>
        <v>269.66099621447665</v>
      </c>
      <c r="F111" s="37">
        <f t="shared" ref="F111:F120" si="24" xml:space="preserve"> E111^2*(1/SQRT(C111)-1/SQRT(B111))/((H$7-H$10*E111^2)*SQRT(11*25))</f>
        <v>0.10055125874659303</v>
      </c>
      <c r="G111" s="37">
        <f xml:space="preserve"> E111*(1/SQRT(C111)+1/SQRT(B111))/((H$7-H$10*E111^2)*SQRT(11*25))</f>
        <v>8.1246804343625427E-4</v>
      </c>
      <c r="Q111" s="46">
        <v>268.12243919999997</v>
      </c>
      <c r="R111" s="46">
        <v>5.4972355000000001E-2</v>
      </c>
      <c r="S111" s="46">
        <v>4.4673299999999999E-4</v>
      </c>
    </row>
    <row r="112" spans="1:19" x14ac:dyDescent="0.2">
      <c r="A112" s="1">
        <v>2.6640000000000001</v>
      </c>
      <c r="B112" s="14">
        <v>12140.88</v>
      </c>
      <c r="C112" s="14">
        <v>1666.6</v>
      </c>
      <c r="D112" s="14">
        <v>7.289017962</v>
      </c>
      <c r="E112" s="37">
        <f t="shared" si="15"/>
        <v>269.56200214626074</v>
      </c>
      <c r="F112" s="37">
        <f t="shared" si="24"/>
        <v>0.10131601249373288</v>
      </c>
      <c r="G112" s="37">
        <f t="shared" ref="G112:G120" si="25" xml:space="preserve"> E112*(1/SQRT(C112)+1/SQRT(B112))/((H$7-H$10*E112^2)*SQRT(11*25))</f>
        <v>8.1828535084191962E-4</v>
      </c>
      <c r="Q112" s="46">
        <v>268.0680893</v>
      </c>
      <c r="R112" s="46">
        <v>5.5858484999999999E-2</v>
      </c>
      <c r="S112" s="46">
        <v>4.5365899999999997E-4</v>
      </c>
    </row>
    <row r="113" spans="1:20" x14ac:dyDescent="0.2">
      <c r="A113" s="1">
        <v>2.6880000000000002</v>
      </c>
      <c r="B113" s="14">
        <v>12015.2</v>
      </c>
      <c r="C113" s="14">
        <v>1649.2</v>
      </c>
      <c r="D113" s="14">
        <v>7.2972624770000003</v>
      </c>
      <c r="E113" s="37">
        <f t="shared" si="15"/>
        <v>269.43878683006989</v>
      </c>
      <c r="F113" s="37">
        <f t="shared" si="24"/>
        <v>0.10192137664894999</v>
      </c>
      <c r="G113" s="37">
        <f t="shared" si="25"/>
        <v>8.2351938579489905E-4</v>
      </c>
      <c r="Q113" s="46">
        <v>267.99980440000002</v>
      </c>
      <c r="R113" s="46">
        <v>5.6775191000000003E-2</v>
      </c>
      <c r="S113" s="46">
        <v>4.61204E-4</v>
      </c>
    </row>
    <row r="114" spans="1:20" x14ac:dyDescent="0.2">
      <c r="A114" s="1">
        <v>2.7120000000000002</v>
      </c>
      <c r="B114" s="14">
        <v>11874.88</v>
      </c>
      <c r="C114" s="14">
        <v>1628.08</v>
      </c>
      <c r="D114" s="14">
        <v>7.306402823</v>
      </c>
      <c r="E114" s="37">
        <f t="shared" si="15"/>
        <v>269.30224741856244</v>
      </c>
      <c r="F114" s="37">
        <f t="shared" si="24"/>
        <v>0.10269266588699034</v>
      </c>
      <c r="G114" s="37">
        <f t="shared" si="25"/>
        <v>8.2976531285013555E-4</v>
      </c>
      <c r="Q114" s="46">
        <v>267.92331480000001</v>
      </c>
      <c r="R114" s="46">
        <v>5.7851705000000003E-2</v>
      </c>
      <c r="S114" s="46">
        <v>4.6985199999999999E-4</v>
      </c>
    </row>
    <row r="115" spans="1:20" x14ac:dyDescent="0.2">
      <c r="A115" s="1">
        <v>2.7360000000000002</v>
      </c>
      <c r="B115" s="14">
        <v>11733.8</v>
      </c>
      <c r="C115" s="14">
        <v>1604.48</v>
      </c>
      <c r="D115" s="14">
        <v>7.3161483929999997</v>
      </c>
      <c r="E115" s="37">
        <f t="shared" si="15"/>
        <v>269.15674101383547</v>
      </c>
      <c r="F115" s="37">
        <f t="shared" si="24"/>
        <v>0.10360963326874476</v>
      </c>
      <c r="G115" s="37">
        <f t="shared" si="25"/>
        <v>8.3667593965588917E-4</v>
      </c>
      <c r="Q115" s="46">
        <v>267.8408584</v>
      </c>
      <c r="R115" s="46">
        <v>5.9059103000000002E-2</v>
      </c>
      <c r="S115" s="46">
        <v>4.7926099999999998E-4</v>
      </c>
    </row>
    <row r="116" spans="1:20" x14ac:dyDescent="0.2">
      <c r="A116" s="1">
        <v>2.76</v>
      </c>
      <c r="B116" s="14">
        <v>11600.48</v>
      </c>
      <c r="C116" s="14">
        <v>1582.28</v>
      </c>
      <c r="D116" s="14">
        <v>7.3275679800000004</v>
      </c>
      <c r="E116" s="37">
        <f t="shared" si="15"/>
        <v>268.98633702822951</v>
      </c>
      <c r="F116" s="37">
        <f t="shared" si="24"/>
        <v>0.10451000859329877</v>
      </c>
      <c r="G116" s="37">
        <f t="shared" si="25"/>
        <v>8.4357615032186234E-4</v>
      </c>
      <c r="Q116" s="46">
        <v>267.74306430000001</v>
      </c>
      <c r="R116" s="46">
        <v>6.0382207E-2</v>
      </c>
      <c r="S116" s="46">
        <v>4.8965200000000003E-4</v>
      </c>
    </row>
    <row r="117" spans="1:20" x14ac:dyDescent="0.2">
      <c r="A117" s="1">
        <v>2.7839999999999998</v>
      </c>
      <c r="B117" s="14">
        <v>11457.96</v>
      </c>
      <c r="C117" s="14">
        <v>1558.2</v>
      </c>
      <c r="D117" s="14">
        <v>7.3383683660000001</v>
      </c>
      <c r="E117" s="37">
        <f t="shared" si="15"/>
        <v>268.82526776337551</v>
      </c>
      <c r="F117" s="37">
        <f t="shared" si="24"/>
        <v>0.10550120097858809</v>
      </c>
      <c r="G117" s="37">
        <f t="shared" si="25"/>
        <v>8.510051393368699E-4</v>
      </c>
      <c r="Q117" s="46">
        <v>267.64941820000001</v>
      </c>
      <c r="R117" s="46">
        <v>6.1721466000000003E-2</v>
      </c>
      <c r="S117" s="46">
        <v>5.0005199999999996E-4</v>
      </c>
    </row>
    <row r="118" spans="1:20" x14ac:dyDescent="0.2">
      <c r="A118" s="1">
        <v>2.8079999999999998</v>
      </c>
      <c r="B118" s="14">
        <v>11312.16</v>
      </c>
      <c r="C118" s="14">
        <v>1539.12</v>
      </c>
      <c r="D118" s="14">
        <v>7.3513002939999996</v>
      </c>
      <c r="E118" s="37">
        <f t="shared" si="15"/>
        <v>268.63253061676909</v>
      </c>
      <c r="F118" s="37">
        <f t="shared" si="24"/>
        <v>0.10625301808084979</v>
      </c>
      <c r="G118" s="37">
        <f t="shared" si="25"/>
        <v>8.5786239258980293E-4</v>
      </c>
      <c r="Q118" s="46">
        <v>267.53582899999998</v>
      </c>
      <c r="R118" s="46">
        <v>6.3077187000000007E-2</v>
      </c>
      <c r="S118" s="46">
        <v>5.1135799999999995E-4</v>
      </c>
    </row>
    <row r="119" spans="1:20" x14ac:dyDescent="0.2">
      <c r="A119" s="1">
        <v>2.8319999999999999</v>
      </c>
      <c r="B119" s="14">
        <v>11159</v>
      </c>
      <c r="C119" s="14">
        <v>1517.28</v>
      </c>
      <c r="D119" s="14">
        <v>7.3637283790000003</v>
      </c>
      <c r="E119" s="37">
        <f t="shared" si="15"/>
        <v>268.44742532629317</v>
      </c>
      <c r="F119" s="37">
        <f t="shared" si="24"/>
        <v>0.10714732501039527</v>
      </c>
      <c r="G119" s="37">
        <f t="shared" si="25"/>
        <v>8.6543560438189773E-4</v>
      </c>
      <c r="Q119" s="46">
        <v>267.42518089999999</v>
      </c>
      <c r="R119" s="46">
        <v>6.4486899E-2</v>
      </c>
      <c r="S119" s="46">
        <v>5.2285600000000004E-4</v>
      </c>
    </row>
    <row r="120" spans="1:20" x14ac:dyDescent="0.2">
      <c r="A120" s="1">
        <v>2.8559999999999999</v>
      </c>
      <c r="B120" s="14">
        <v>11014.44</v>
      </c>
      <c r="C120" s="14">
        <v>1494.16</v>
      </c>
      <c r="D120" s="14">
        <v>7.3758729729999999</v>
      </c>
      <c r="E120" s="37">
        <f t="shared" si="15"/>
        <v>268.2666574082005</v>
      </c>
      <c r="F120" s="37">
        <f t="shared" si="24"/>
        <v>0.10815656046067962</v>
      </c>
      <c r="G120" s="37">
        <f t="shared" si="25"/>
        <v>8.7331301817903132E-4</v>
      </c>
      <c r="Q120" s="46">
        <v>267.31566670000001</v>
      </c>
      <c r="R120" s="46">
        <v>6.5952774000000006E-2</v>
      </c>
      <c r="S120" s="46">
        <v>5.3443200000000005E-4</v>
      </c>
    </row>
    <row r="121" spans="1:20" x14ac:dyDescent="0.2">
      <c r="A121" s="1">
        <v>2.88</v>
      </c>
      <c r="B121" s="14">
        <v>10872.81481</v>
      </c>
      <c r="C121" s="14">
        <v>1470.481481</v>
      </c>
      <c r="D121" s="14">
        <v>7.3875046500000003</v>
      </c>
      <c r="E121" s="37">
        <f t="shared" si="15"/>
        <v>268.09362973327745</v>
      </c>
      <c r="F121" s="37">
        <f t="shared" ref="F121:F130" si="26" xml:space="preserve"> E121^2*(1/SQRT(C121)-1/SQRT(B121))/((H$7-H$10*E121^2)*SQRT(11*27))</f>
        <v>0.10510401060532537</v>
      </c>
      <c r="G121" s="37">
        <f xml:space="preserve"> E121*(1/SQRT(C121)+1/SQRT(B121))/((H$7-H$10*E121^2)*SQRT(11*27))</f>
        <v>8.4811719776199776E-4</v>
      </c>
      <c r="Q121" s="46">
        <v>267.20950379999999</v>
      </c>
      <c r="R121" s="46">
        <v>6.4882836999999999E-2</v>
      </c>
      <c r="S121" s="46">
        <v>5.2529200000000001E-4</v>
      </c>
    </row>
    <row r="122" spans="1:20" x14ac:dyDescent="0.2">
      <c r="A122" s="1">
        <v>2.9039999999999999</v>
      </c>
      <c r="B122" s="14">
        <v>10724.40741</v>
      </c>
      <c r="C122" s="14">
        <v>1451.2222220000001</v>
      </c>
      <c r="D122" s="14">
        <v>7.3990661060000003</v>
      </c>
      <c r="E122" s="37">
        <f t="shared" si="15"/>
        <v>267.92174819114558</v>
      </c>
      <c r="F122" s="37">
        <f t="shared" si="26"/>
        <v>0.10588533671933704</v>
      </c>
      <c r="G122" s="37">
        <f t="shared" ref="G122:G130" si="27" xml:space="preserve"> E122*(1/SQRT(C122)+1/SQRT(B122))/((H$7-H$10*E122^2)*SQRT(11*27))</f>
        <v>8.5517364790340018E-4</v>
      </c>
      <c r="Q122" s="46">
        <v>267.10275960000001</v>
      </c>
      <c r="R122" s="46">
        <v>6.6150389000000004E-2</v>
      </c>
      <c r="S122" s="46">
        <v>5.3589600000000001E-4</v>
      </c>
    </row>
    <row r="123" spans="1:20" x14ac:dyDescent="0.2">
      <c r="A123" s="1">
        <v>2.9279999999999999</v>
      </c>
      <c r="B123" s="14">
        <v>10578.074070000001</v>
      </c>
      <c r="C123" s="14">
        <v>1424.2592589999999</v>
      </c>
      <c r="D123" s="14">
        <v>7.4091915500000001</v>
      </c>
      <c r="E123" s="37">
        <f t="shared" si="15"/>
        <v>267.77129799447187</v>
      </c>
      <c r="F123" s="37">
        <f t="shared" si="26"/>
        <v>0.10713053511447809</v>
      </c>
      <c r="G123" s="37">
        <f t="shared" si="27"/>
        <v>8.6387434916821175E-4</v>
      </c>
      <c r="Q123" s="46">
        <v>267.00828300000001</v>
      </c>
      <c r="R123" s="46">
        <v>6.7618042000000003E-2</v>
      </c>
      <c r="S123" s="46">
        <v>5.4681300000000005E-4</v>
      </c>
    </row>
    <row r="124" spans="1:20" x14ac:dyDescent="0.2">
      <c r="A124" s="1">
        <v>2.952</v>
      </c>
      <c r="B124" s="14">
        <v>10440.259260000001</v>
      </c>
      <c r="C124" s="14">
        <v>1406.6296299999999</v>
      </c>
      <c r="D124" s="14">
        <v>7.4208237940000004</v>
      </c>
      <c r="E124" s="37">
        <f t="shared" si="15"/>
        <v>267.59855309395857</v>
      </c>
      <c r="F124" s="37">
        <f t="shared" si="26"/>
        <v>0.10788570006154122</v>
      </c>
      <c r="G124" s="37">
        <f t="shared" si="27"/>
        <v>8.7076860575430745E-4</v>
      </c>
      <c r="Q124" s="46">
        <v>266.89861669999999</v>
      </c>
      <c r="R124" s="46">
        <v>6.8885643999999996E-2</v>
      </c>
      <c r="S124" s="46">
        <v>5.5744900000000001E-4</v>
      </c>
    </row>
    <row r="125" spans="1:20" x14ac:dyDescent="0.2">
      <c r="A125" s="1">
        <v>2.976</v>
      </c>
      <c r="B125" s="14">
        <v>10296.555560000001</v>
      </c>
      <c r="C125" s="14">
        <v>1386.296296</v>
      </c>
      <c r="D125" s="14">
        <v>7.4335693440000004</v>
      </c>
      <c r="E125" s="37">
        <f t="shared" si="15"/>
        <v>267.40938975318829</v>
      </c>
      <c r="F125" s="37">
        <f t="shared" si="26"/>
        <v>0.1088140696285422</v>
      </c>
      <c r="G125" s="37">
        <f t="shared" si="27"/>
        <v>8.7862174389447662E-4</v>
      </c>
      <c r="Q125" s="46">
        <v>266.77708130000002</v>
      </c>
      <c r="R125" s="46">
        <v>7.0343902999999999E-2</v>
      </c>
      <c r="S125" s="46">
        <v>5.6933999999999999E-4</v>
      </c>
    </row>
    <row r="126" spans="1:20" x14ac:dyDescent="0.2">
      <c r="A126" s="1">
        <v>3</v>
      </c>
      <c r="B126" s="14">
        <v>10152.962960000001</v>
      </c>
      <c r="C126" s="14">
        <v>1364.444444</v>
      </c>
      <c r="D126" s="14">
        <v>7.446761306</v>
      </c>
      <c r="E126" s="37">
        <f t="shared" si="15"/>
        <v>267.21372613055775</v>
      </c>
      <c r="F126" s="37">
        <f t="shared" si="26"/>
        <v>0.10986414882211137</v>
      </c>
      <c r="G126" s="37">
        <f t="shared" si="27"/>
        <v>8.8705659524350444E-4</v>
      </c>
      <c r="I126" s="33"/>
      <c r="Q126" s="46">
        <v>266.64979440000002</v>
      </c>
      <c r="R126" s="46">
        <v>7.1917622E-2</v>
      </c>
      <c r="S126" s="46">
        <v>5.819E-4</v>
      </c>
    </row>
    <row r="127" spans="1:20" x14ac:dyDescent="0.2">
      <c r="A127" s="1">
        <v>3.024</v>
      </c>
      <c r="B127" s="14">
        <v>10016.444439999999</v>
      </c>
      <c r="C127" s="14">
        <v>1342.9259259999999</v>
      </c>
      <c r="D127" s="14">
        <v>7.4595755879999999</v>
      </c>
      <c r="E127" s="37">
        <f t="shared" si="15"/>
        <v>267.02378495465945</v>
      </c>
      <c r="F127" s="37">
        <f t="shared" si="26"/>
        <v>0.11093797590339664</v>
      </c>
      <c r="G127" s="37">
        <f t="shared" si="27"/>
        <v>8.9546951581077742E-4</v>
      </c>
      <c r="I127" s="33"/>
      <c r="Q127" s="46">
        <v>266.52471329999997</v>
      </c>
      <c r="R127" s="46">
        <v>7.3488951999999996E-2</v>
      </c>
      <c r="S127" s="46">
        <v>5.9429899999999996E-4</v>
      </c>
    </row>
    <row r="128" spans="1:20" s="15" customFormat="1" x14ac:dyDescent="0.2">
      <c r="A128" s="17">
        <v>3.048</v>
      </c>
      <c r="B128" s="18">
        <v>9875.2592590000004</v>
      </c>
      <c r="C128" s="18">
        <v>1322.9259259999999</v>
      </c>
      <c r="D128" s="18">
        <v>7.4749886239999999</v>
      </c>
      <c r="E128" s="44">
        <f t="shared" si="15"/>
        <v>266.79547932258129</v>
      </c>
      <c r="F128" s="44">
        <f t="shared" si="26"/>
        <v>0.11194747909745613</v>
      </c>
      <c r="G128" s="44">
        <f t="shared" si="27"/>
        <v>9.0408194384735611E-4</v>
      </c>
      <c r="H128" s="45"/>
      <c r="I128" s="34"/>
      <c r="J128" s="35"/>
      <c r="K128" s="22"/>
      <c r="L128" s="22"/>
      <c r="M128" s="19"/>
      <c r="N128" s="19"/>
      <c r="P128" s="38"/>
      <c r="Q128" s="47">
        <v>266.37241180000001</v>
      </c>
      <c r="R128" s="47">
        <v>7.5199411999999993E-2</v>
      </c>
      <c r="S128" s="47">
        <v>6.0827099999999996E-4</v>
      </c>
      <c r="T128" s="47"/>
    </row>
    <row r="129" spans="1:19" x14ac:dyDescent="0.2">
      <c r="A129" s="1">
        <v>3.0720000000000001</v>
      </c>
      <c r="B129" s="14">
        <v>9736.2592590000004</v>
      </c>
      <c r="C129" s="14">
        <v>1302.0370370000001</v>
      </c>
      <c r="D129" s="14">
        <v>7.4899098459999998</v>
      </c>
      <c r="E129" s="37">
        <f t="shared" si="15"/>
        <v>266.57461903069765</v>
      </c>
      <c r="F129" s="37">
        <f t="shared" si="26"/>
        <v>0.11304364948758552</v>
      </c>
      <c r="G129" s="37">
        <f t="shared" si="27"/>
        <v>9.1301953766596464E-4</v>
      </c>
      <c r="I129" s="33"/>
      <c r="Q129" s="46">
        <v>266.2230672</v>
      </c>
      <c r="R129" s="46">
        <v>7.6941274000000004E-2</v>
      </c>
      <c r="S129" s="46">
        <v>6.22252E-4</v>
      </c>
    </row>
    <row r="130" spans="1:19" x14ac:dyDescent="0.2">
      <c r="A130" s="1">
        <v>3.0960000000000001</v>
      </c>
      <c r="B130" s="14">
        <v>9599.1851850000003</v>
      </c>
      <c r="C130" s="14">
        <v>1280.7777779999999</v>
      </c>
      <c r="D130" s="14">
        <v>7.5070062450000004</v>
      </c>
      <c r="E130" s="37">
        <f t="shared" si="15"/>
        <v>266.32175379386268</v>
      </c>
      <c r="F130" s="37">
        <f t="shared" si="26"/>
        <v>0.11422146647414472</v>
      </c>
      <c r="G130" s="37">
        <f t="shared" si="27"/>
        <v>9.2251921051477858E-4</v>
      </c>
      <c r="I130" s="33"/>
      <c r="Q130" s="46">
        <v>266.04968459999998</v>
      </c>
      <c r="R130" s="46">
        <v>7.8891430999999998E-2</v>
      </c>
      <c r="S130" s="46">
        <v>6.3782499999999996E-4</v>
      </c>
    </row>
    <row r="131" spans="1:19" x14ac:dyDescent="0.2">
      <c r="A131" s="1">
        <v>3.12</v>
      </c>
      <c r="B131" s="14">
        <v>9481.2413789999991</v>
      </c>
      <c r="C131" s="14">
        <v>1261.344828</v>
      </c>
      <c r="D131" s="14">
        <v>7.5265700530000004</v>
      </c>
      <c r="E131" s="37">
        <f t="shared" ref="E131:E194" si="28" xml:space="preserve"> (2*H$7)/(LN(D131)-H$4+SQRT((LN(D131)-H$4)^2-4*H$7*H$10))</f>
        <v>266.03264166941415</v>
      </c>
      <c r="F131" s="37">
        <f t="shared" ref="F131:F140" si="29" xml:space="preserve"> E131^2*(1/SQRT(C131)-1/SQRT(B131))/((H$7-H$10*E131^2)*SQRT(11*29))</f>
        <v>0.1113402749256857</v>
      </c>
      <c r="G131" s="37">
        <f xml:space="preserve"> E131*(1/SQRT(C131)+1/SQRT(B131))/((H$7-H$10*E131^2)*SQRT(11*29))</f>
        <v>8.991176994078841E-4</v>
      </c>
      <c r="I131" s="33"/>
      <c r="Q131" s="46">
        <v>265.84835629999998</v>
      </c>
      <c r="R131" s="46">
        <v>7.8162699000000002E-2</v>
      </c>
      <c r="S131" s="46">
        <v>6.3163300000000004E-4</v>
      </c>
    </row>
    <row r="132" spans="1:19" x14ac:dyDescent="0.2">
      <c r="A132" s="1">
        <v>3.1440000000000001</v>
      </c>
      <c r="B132" s="14">
        <v>9340.5517240000008</v>
      </c>
      <c r="C132" s="14">
        <v>1239.62069</v>
      </c>
      <c r="D132" s="14">
        <v>7.5479770300000002</v>
      </c>
      <c r="E132" s="37">
        <f t="shared" si="28"/>
        <v>265.71658924163523</v>
      </c>
      <c r="F132" s="37">
        <f t="shared" si="29"/>
        <v>0.11259935199506735</v>
      </c>
      <c r="G132" s="37">
        <f t="shared" ref="G132:G140" si="30" xml:space="preserve"> E132*(1/SQRT(C132)+1/SQRT(B132))/((H$7-H$10*E132^2)*SQRT(11*29))</f>
        <v>9.094399459834442E-4</v>
      </c>
      <c r="I132" s="33"/>
      <c r="Q132" s="46">
        <v>265.62455210000002</v>
      </c>
      <c r="R132" s="46">
        <v>8.0417944000000005E-2</v>
      </c>
      <c r="S132" s="46">
        <v>6.4974300000000004E-4</v>
      </c>
    </row>
    <row r="133" spans="1:19" x14ac:dyDescent="0.2">
      <c r="A133" s="1">
        <v>3.1680000000000001</v>
      </c>
      <c r="B133" s="14">
        <v>9204.5517240000008</v>
      </c>
      <c r="C133" s="14">
        <v>1217.62069</v>
      </c>
      <c r="D133" s="14">
        <v>7.56911121</v>
      </c>
      <c r="E133" s="37">
        <f t="shared" si="28"/>
        <v>265.40486454571061</v>
      </c>
      <c r="F133" s="37">
        <f t="shared" si="29"/>
        <v>0.11392772356454262</v>
      </c>
      <c r="G133" s="37">
        <f t="shared" si="30"/>
        <v>9.1999825616206606E-4</v>
      </c>
      <c r="I133" s="33"/>
      <c r="Q133" s="46">
        <v>265.40007459999998</v>
      </c>
      <c r="R133" s="46">
        <v>8.2711428000000004E-2</v>
      </c>
      <c r="S133" s="46">
        <v>6.6792999999999996E-4</v>
      </c>
    </row>
    <row r="134" spans="1:19" x14ac:dyDescent="0.2">
      <c r="A134" s="1">
        <v>3.1920000000000002</v>
      </c>
      <c r="B134" s="14">
        <v>9076.7241379999996</v>
      </c>
      <c r="C134" s="14">
        <v>1195.6896549999999</v>
      </c>
      <c r="D134" s="14">
        <v>7.5917223849999997</v>
      </c>
      <c r="E134" s="37">
        <f t="shared" si="28"/>
        <v>265.07167872219088</v>
      </c>
      <c r="F134" s="37">
        <f t="shared" si="29"/>
        <v>0.11533418868789717</v>
      </c>
      <c r="G134" s="37">
        <f t="shared" si="30"/>
        <v>9.3089212648436032E-4</v>
      </c>
      <c r="I134" s="33"/>
      <c r="Q134" s="46">
        <v>265.1561117</v>
      </c>
      <c r="R134" s="46">
        <v>8.5161310000000004E-2</v>
      </c>
      <c r="S134" s="46">
        <v>6.8714000000000004E-4</v>
      </c>
    </row>
    <row r="135" spans="1:19" x14ac:dyDescent="0.2">
      <c r="A135" s="1">
        <v>3.2160000000000002</v>
      </c>
      <c r="B135" s="14">
        <v>8948.0689660000007</v>
      </c>
      <c r="C135" s="14">
        <v>1175.793103</v>
      </c>
      <c r="D135" s="14">
        <v>7.6152068320000001</v>
      </c>
      <c r="E135" s="37">
        <f t="shared" si="28"/>
        <v>264.72597293419483</v>
      </c>
      <c r="F135" s="37">
        <f t="shared" si="29"/>
        <v>0.11663036563338768</v>
      </c>
      <c r="G135" s="37">
        <f t="shared" si="30"/>
        <v>9.4159768289721042E-4</v>
      </c>
      <c r="I135" s="33"/>
      <c r="Q135" s="46">
        <v>264.89866069999999</v>
      </c>
      <c r="R135" s="46">
        <v>8.7588606999999999E-2</v>
      </c>
      <c r="S135" s="46">
        <v>7.0667199999999999E-4</v>
      </c>
    </row>
    <row r="136" spans="1:19" x14ac:dyDescent="0.2">
      <c r="A136" s="1">
        <v>3.24</v>
      </c>
      <c r="B136" s="14">
        <v>8828.2413789999991</v>
      </c>
      <c r="C136" s="14">
        <v>1155.137931</v>
      </c>
      <c r="D136" s="14">
        <v>7.6388632230000004</v>
      </c>
      <c r="E136" s="37">
        <f t="shared" si="28"/>
        <v>264.37808738815363</v>
      </c>
      <c r="F136" s="37">
        <f t="shared" si="29"/>
        <v>0.11805770840794833</v>
      </c>
      <c r="G136" s="37">
        <f t="shared" si="30"/>
        <v>9.5268987395039117E-4</v>
      </c>
      <c r="I136" s="33"/>
      <c r="Q136" s="46">
        <v>264.63523129999999</v>
      </c>
      <c r="R136" s="46">
        <v>9.0128172000000006E-2</v>
      </c>
      <c r="S136" s="46">
        <v>7.2659999999999999E-4</v>
      </c>
    </row>
    <row r="137" spans="1:19" x14ac:dyDescent="0.2">
      <c r="A137" s="1">
        <v>3.2639999999999998</v>
      </c>
      <c r="B137" s="14">
        <v>8710.793103</v>
      </c>
      <c r="C137" s="14">
        <v>1134.724138</v>
      </c>
      <c r="D137" s="14">
        <v>7.6623579910000004</v>
      </c>
      <c r="E137" s="37">
        <f t="shared" si="28"/>
        <v>264.03292040787608</v>
      </c>
      <c r="F137" s="37">
        <f t="shared" si="29"/>
        <v>0.11951459728489934</v>
      </c>
      <c r="G137" s="37">
        <f t="shared" si="30"/>
        <v>9.6392819186263739E-4</v>
      </c>
      <c r="I137" s="33"/>
      <c r="Q137" s="46">
        <v>264.3696296</v>
      </c>
      <c r="R137" s="46">
        <v>9.2684634000000002E-2</v>
      </c>
      <c r="S137" s="46">
        <v>7.4658299999999999E-4</v>
      </c>
    </row>
    <row r="138" spans="1:19" x14ac:dyDescent="0.2">
      <c r="A138" s="1">
        <v>3.2879999999999998</v>
      </c>
      <c r="B138" s="14">
        <v>8587.0344829999995</v>
      </c>
      <c r="C138" s="14">
        <v>1116.482759</v>
      </c>
      <c r="D138" s="14">
        <v>7.6847912000000003</v>
      </c>
      <c r="E138" s="37">
        <f t="shared" si="28"/>
        <v>263.70366024058444</v>
      </c>
      <c r="F138" s="37">
        <f t="shared" si="29"/>
        <v>0.12079402509879844</v>
      </c>
      <c r="G138" s="37">
        <f t="shared" si="30"/>
        <v>9.7469662007521746E-4</v>
      </c>
      <c r="I138" s="33"/>
      <c r="Q138" s="46">
        <v>264.11241949999999</v>
      </c>
      <c r="R138" s="46">
        <v>9.5041364000000003E-2</v>
      </c>
      <c r="S138" s="46">
        <v>7.6570900000000005E-4</v>
      </c>
    </row>
    <row r="139" spans="1:19" x14ac:dyDescent="0.2">
      <c r="A139" s="1">
        <v>3.3119999999999998</v>
      </c>
      <c r="B139" s="14">
        <v>8472.2758620000004</v>
      </c>
      <c r="C139" s="14">
        <v>1098.37931</v>
      </c>
      <c r="D139" s="14">
        <v>7.7058842900000002</v>
      </c>
      <c r="E139" s="37">
        <f t="shared" si="28"/>
        <v>263.39434107536283</v>
      </c>
      <c r="F139" s="37">
        <f t="shared" si="29"/>
        <v>0.12211635641668617</v>
      </c>
      <c r="G139" s="37">
        <f t="shared" si="30"/>
        <v>9.8534256383851337E-4</v>
      </c>
      <c r="I139" s="33"/>
      <c r="Q139" s="46">
        <v>263.86743089999999</v>
      </c>
      <c r="R139" s="46">
        <v>9.7352733999999996E-2</v>
      </c>
      <c r="S139" s="46">
        <v>7.8411900000000001E-4</v>
      </c>
    </row>
    <row r="140" spans="1:19" x14ac:dyDescent="0.2">
      <c r="A140" s="1">
        <v>3.3359999999999999</v>
      </c>
      <c r="B140" s="14">
        <v>8351.7241379999996</v>
      </c>
      <c r="C140" s="14">
        <v>1079.5862070000001</v>
      </c>
      <c r="D140" s="14">
        <v>7.7228715079999999</v>
      </c>
      <c r="E140" s="37">
        <f t="shared" si="28"/>
        <v>263.1454201088747</v>
      </c>
      <c r="F140" s="37">
        <f t="shared" si="29"/>
        <v>0.12346543787081543</v>
      </c>
      <c r="G140" s="37">
        <f t="shared" si="30"/>
        <v>9.9596504462854903E-4</v>
      </c>
      <c r="I140" s="33"/>
      <c r="Q140" s="46">
        <v>263.66796060000001</v>
      </c>
      <c r="R140" s="46">
        <v>9.9444658000000005E-2</v>
      </c>
      <c r="S140" s="46">
        <v>8.0060600000000004E-4</v>
      </c>
    </row>
    <row r="141" spans="1:19" x14ac:dyDescent="0.2">
      <c r="A141" s="1">
        <v>3.36</v>
      </c>
      <c r="B141" s="14">
        <v>8244.0967739999996</v>
      </c>
      <c r="C141" s="14">
        <v>1063.0645159999999</v>
      </c>
      <c r="D141" s="14">
        <v>7.7393116659999999</v>
      </c>
      <c r="E141" s="37">
        <f t="shared" si="28"/>
        <v>262.90467214358341</v>
      </c>
      <c r="F141" s="37">
        <f t="shared" ref="F141:F150" si="31" xml:space="preserve"> E141^2*(1/SQRT(C141)-1/SQRT(B141))/((H$7-H$10*E141^2)*SQRT(11*31))</f>
        <v>0.12060316740533916</v>
      </c>
      <c r="G141" s="37">
        <f xml:space="preserve"> E141*(1/SQRT(C141)+1/SQRT(B141))/((H$7-H$10*E141^2)*SQRT(11*31))</f>
        <v>9.7278231805302125E-4</v>
      </c>
      <c r="I141" s="33"/>
      <c r="Q141" s="46">
        <v>263.47310499999998</v>
      </c>
      <c r="R141" s="46">
        <v>9.8084938999999996E-2</v>
      </c>
      <c r="S141" s="46">
        <v>7.8944400000000004E-4</v>
      </c>
    </row>
    <row r="142" spans="1:19" x14ac:dyDescent="0.2">
      <c r="A142" s="1">
        <v>3.3839999999999999</v>
      </c>
      <c r="B142" s="14">
        <v>8131.8709680000002</v>
      </c>
      <c r="C142" s="14">
        <v>1045.8709679999999</v>
      </c>
      <c r="D142" s="14">
        <v>7.7538710719999999</v>
      </c>
      <c r="E142" s="37">
        <f t="shared" si="28"/>
        <v>262.69159239320783</v>
      </c>
      <c r="F142" s="37">
        <f t="shared" si="31"/>
        <v>0.12184031936577627</v>
      </c>
      <c r="G142" s="37">
        <f t="shared" ref="G142:G150" si="32" xml:space="preserve"> E142*(1/SQRT(C142)+1/SQRT(B142))/((H$7-H$10*E142^2)*SQRT(11*31))</f>
        <v>9.8250576509102661E-4</v>
      </c>
      <c r="I142" s="33"/>
      <c r="Q142" s="46">
        <v>263.29907960000003</v>
      </c>
      <c r="R142" s="46">
        <v>9.9924658999999999E-2</v>
      </c>
      <c r="S142" s="46">
        <v>8.0392099999999998E-4</v>
      </c>
    </row>
    <row r="143" spans="1:19" x14ac:dyDescent="0.2">
      <c r="A143" s="1">
        <v>3.4079999999999999</v>
      </c>
      <c r="B143" s="14">
        <v>8021</v>
      </c>
      <c r="C143" s="14">
        <v>1030.741935</v>
      </c>
      <c r="D143" s="14">
        <v>7.7657863850000002</v>
      </c>
      <c r="E143" s="37">
        <f t="shared" si="28"/>
        <v>262.51729674067263</v>
      </c>
      <c r="F143" s="37">
        <f t="shared" si="31"/>
        <v>0.1228937838158307</v>
      </c>
      <c r="G143" s="37">
        <f t="shared" si="32"/>
        <v>9.9131475950980951E-4</v>
      </c>
      <c r="I143" s="33"/>
      <c r="Q143" s="46">
        <v>263.15565229999999</v>
      </c>
      <c r="R143" s="46">
        <v>0.101467931</v>
      </c>
      <c r="S143" s="46">
        <v>8.1649900000000004E-4</v>
      </c>
    </row>
    <row r="144" spans="1:19" x14ac:dyDescent="0.2">
      <c r="A144" s="1">
        <v>3.4319999999999999</v>
      </c>
      <c r="B144" s="14">
        <v>7913.1290319999998</v>
      </c>
      <c r="C144" s="14">
        <v>1015.612903</v>
      </c>
      <c r="D144" s="14">
        <v>7.7752119769999997</v>
      </c>
      <c r="E144" s="37">
        <f t="shared" si="28"/>
        <v>262.3794753863267</v>
      </c>
      <c r="F144" s="37">
        <f t="shared" si="31"/>
        <v>0.12395573181175128</v>
      </c>
      <c r="G144" s="37">
        <f t="shared" si="32"/>
        <v>9.9989339502978489E-4</v>
      </c>
      <c r="I144" s="33"/>
      <c r="Q144" s="46">
        <v>263.04156069999999</v>
      </c>
      <c r="R144" s="46">
        <v>0.102881115</v>
      </c>
      <c r="S144" s="46">
        <v>8.2780500000000003E-4</v>
      </c>
    </row>
    <row r="145" spans="1:19" x14ac:dyDescent="0.2">
      <c r="A145" s="1">
        <v>3.456</v>
      </c>
      <c r="B145" s="14">
        <v>7807.419355</v>
      </c>
      <c r="C145" s="14">
        <v>1003.774194</v>
      </c>
      <c r="D145" s="14">
        <v>7.7834702670000002</v>
      </c>
      <c r="E145" s="37">
        <f t="shared" si="28"/>
        <v>262.25876188054986</v>
      </c>
      <c r="F145" s="37">
        <f t="shared" si="31"/>
        <v>0.12471896423517079</v>
      </c>
      <c r="G145" s="37">
        <f t="shared" si="32"/>
        <v>1.0072267826342247E-3</v>
      </c>
      <c r="I145" s="33"/>
      <c r="Q145" s="46">
        <v>262.94114339999999</v>
      </c>
      <c r="R145" s="46">
        <v>0.10398334200000001</v>
      </c>
      <c r="S145" s="46">
        <v>8.3758699999999999E-4</v>
      </c>
    </row>
    <row r="146" spans="1:19" x14ac:dyDescent="0.2">
      <c r="A146" s="1">
        <v>3.48</v>
      </c>
      <c r="B146" s="14">
        <v>7694.3225810000004</v>
      </c>
      <c r="C146" s="14">
        <v>987.58064520000005</v>
      </c>
      <c r="D146" s="14">
        <v>7.7911392040000003</v>
      </c>
      <c r="E146" s="37">
        <f t="shared" si="28"/>
        <v>262.14669585795684</v>
      </c>
      <c r="F146" s="37">
        <f t="shared" si="31"/>
        <v>0.12588472729622463</v>
      </c>
      <c r="G146" s="37">
        <f t="shared" si="32"/>
        <v>1.0163767742607101E-3</v>
      </c>
      <c r="I146" s="33"/>
      <c r="Q146" s="46">
        <v>262.84751510000001</v>
      </c>
      <c r="R146" s="46">
        <v>0.10539121999999999</v>
      </c>
      <c r="S146" s="46">
        <v>8.4864599999999999E-4</v>
      </c>
    </row>
    <row r="147" spans="1:19" x14ac:dyDescent="0.2">
      <c r="A147" s="1">
        <v>3.504</v>
      </c>
      <c r="B147" s="14">
        <v>7588.2903230000002</v>
      </c>
      <c r="C147" s="14">
        <v>972.51612899999998</v>
      </c>
      <c r="D147" s="14">
        <v>7.7980541490000004</v>
      </c>
      <c r="E147" s="37">
        <f t="shared" si="28"/>
        <v>262.04567473992597</v>
      </c>
      <c r="F147" s="37">
        <f t="shared" si="31"/>
        <v>0.12698966290170419</v>
      </c>
      <c r="G147" s="37">
        <f t="shared" si="32"/>
        <v>1.0250633472493201E-3</v>
      </c>
      <c r="I147" s="33"/>
      <c r="Q147" s="46">
        <v>262.76278300000001</v>
      </c>
      <c r="R147" s="46">
        <v>0.106709945</v>
      </c>
      <c r="S147" s="46">
        <v>8.5901399999999996E-4</v>
      </c>
    </row>
    <row r="148" spans="1:19" x14ac:dyDescent="0.2">
      <c r="A148" s="1">
        <v>3.528</v>
      </c>
      <c r="B148" s="14">
        <v>7481.4838710000004</v>
      </c>
      <c r="C148" s="14">
        <v>958.22580649999998</v>
      </c>
      <c r="D148" s="14">
        <v>7.8026362379999998</v>
      </c>
      <c r="E148" s="37">
        <f t="shared" si="28"/>
        <v>261.97874847056499</v>
      </c>
      <c r="F148" s="37">
        <f t="shared" si="31"/>
        <v>0.12800950007232273</v>
      </c>
      <c r="G148" s="37">
        <f t="shared" si="32"/>
        <v>1.0332930128836254E-3</v>
      </c>
      <c r="I148" s="33"/>
      <c r="Q148" s="46">
        <v>262.7064762</v>
      </c>
      <c r="R148" s="46">
        <v>0.10782837200000001</v>
      </c>
      <c r="S148" s="46">
        <v>8.6797999999999997E-4</v>
      </c>
    </row>
    <row r="149" spans="1:19" x14ac:dyDescent="0.2">
      <c r="A149" s="1">
        <v>3.552</v>
      </c>
      <c r="B149" s="14">
        <v>7372.9032260000004</v>
      </c>
      <c r="C149" s="14">
        <v>945.87096770000005</v>
      </c>
      <c r="D149" s="14">
        <v>7.8092711530000001</v>
      </c>
      <c r="E149" s="37">
        <f t="shared" si="28"/>
        <v>261.88185804519605</v>
      </c>
      <c r="F149" s="37">
        <f t="shared" si="31"/>
        <v>0.12886265945415401</v>
      </c>
      <c r="G149" s="37">
        <f t="shared" si="32"/>
        <v>1.0412666022658512E-3</v>
      </c>
      <c r="I149" s="33"/>
      <c r="Q149" s="46">
        <v>262.62471820000002</v>
      </c>
      <c r="R149" s="46">
        <v>0.108926012</v>
      </c>
      <c r="S149" s="46">
        <v>8.7768000000000004E-4</v>
      </c>
    </row>
    <row r="150" spans="1:19" x14ac:dyDescent="0.2">
      <c r="A150" s="1">
        <v>3.5760000000000001</v>
      </c>
      <c r="B150" s="14">
        <v>7267.2903230000002</v>
      </c>
      <c r="C150" s="14">
        <v>931.19354840000005</v>
      </c>
      <c r="D150" s="14">
        <v>7.8152526770000001</v>
      </c>
      <c r="E150" s="37">
        <f t="shared" si="28"/>
        <v>261.79452886092895</v>
      </c>
      <c r="F150" s="37">
        <f t="shared" si="31"/>
        <v>0.12998992488178404</v>
      </c>
      <c r="G150" s="37">
        <f t="shared" si="32"/>
        <v>1.050203306857942E-3</v>
      </c>
      <c r="I150" s="33"/>
      <c r="Q150" s="46">
        <v>262.55078479999997</v>
      </c>
      <c r="R150" s="46">
        <v>0.11022135499999999</v>
      </c>
      <c r="S150" s="46">
        <v>8.8792600000000004E-4</v>
      </c>
    </row>
    <row r="151" spans="1:19" x14ac:dyDescent="0.2">
      <c r="A151" s="1">
        <v>3.6</v>
      </c>
      <c r="B151" s="14">
        <v>7176.757576</v>
      </c>
      <c r="C151" s="14">
        <v>917.69696969999995</v>
      </c>
      <c r="D151" s="14">
        <v>7.8245243059999998</v>
      </c>
      <c r="E151" s="37">
        <f t="shared" si="28"/>
        <v>261.65920135380441</v>
      </c>
      <c r="F151" s="37">
        <f t="shared" ref="F151:F160" si="33" xml:space="preserve"> E151^2*(1/SQRT(C151)-1/SQRT(B151))/((H$7-H$10*E151^2)*SQRT(11*33))</f>
        <v>0.12709432980925642</v>
      </c>
      <c r="G151" s="37">
        <f xml:space="preserve"> E151*(1/SQRT(C151)+1/SQRT(B151))/((H$7-H$10*E151^2)*SQRT(11*33))</f>
        <v>1.0264708499676872E-3</v>
      </c>
      <c r="I151" s="33"/>
      <c r="Q151" s="46">
        <v>262.43576300000001</v>
      </c>
      <c r="R151" s="46">
        <v>0.108281183</v>
      </c>
      <c r="S151" s="46">
        <v>8.7193999999999998E-4</v>
      </c>
    </row>
    <row r="152" spans="1:19" x14ac:dyDescent="0.2">
      <c r="A152" s="1">
        <v>3.6240000000000001</v>
      </c>
      <c r="B152" s="14">
        <v>7082.3939389999996</v>
      </c>
      <c r="C152" s="14">
        <v>904.39393940000002</v>
      </c>
      <c r="D152" s="14">
        <v>7.8350120920000004</v>
      </c>
      <c r="E152" s="37">
        <f t="shared" si="28"/>
        <v>261.50617614384822</v>
      </c>
      <c r="F152" s="37">
        <f t="shared" si="33"/>
        <v>0.12819895220586822</v>
      </c>
      <c r="G152" s="37">
        <f t="shared" ref="G152:G160" si="34" xml:space="preserve"> E152*(1/SQRT(C152)+1/SQRT(B152))/((H$7-H$10*E152^2)*SQRT(11*33))</f>
        <v>1.035418118672949E-3</v>
      </c>
      <c r="I152" s="33"/>
      <c r="Q152" s="46">
        <v>262.30504150000002</v>
      </c>
      <c r="R152" s="46">
        <v>0.109804147</v>
      </c>
      <c r="S152" s="46">
        <v>8.8414899999999998E-4</v>
      </c>
    </row>
    <row r="153" spans="1:19" x14ac:dyDescent="0.2">
      <c r="A153" s="1">
        <v>3.6480000000000001</v>
      </c>
      <c r="B153" s="14">
        <v>6981.636364</v>
      </c>
      <c r="C153" s="14">
        <v>892.15151519999995</v>
      </c>
      <c r="D153" s="14">
        <v>7.8465411349999998</v>
      </c>
      <c r="E153" s="37">
        <f t="shared" si="28"/>
        <v>261.3380225419682</v>
      </c>
      <c r="F153" s="37">
        <f t="shared" si="33"/>
        <v>0.1291888327345771</v>
      </c>
      <c r="G153" s="37">
        <f t="shared" si="34"/>
        <v>1.0443837420705802E-3</v>
      </c>
      <c r="I153" s="33"/>
      <c r="Q153" s="46">
        <v>262.16059999999999</v>
      </c>
      <c r="R153" s="46">
        <v>0.111289376</v>
      </c>
      <c r="S153" s="46">
        <v>8.9685899999999996E-4</v>
      </c>
    </row>
    <row r="154" spans="1:19" x14ac:dyDescent="0.2">
      <c r="A154" s="1">
        <v>3.6720000000000002</v>
      </c>
      <c r="B154" s="14">
        <v>6884.575758</v>
      </c>
      <c r="C154" s="14">
        <v>876.4848485</v>
      </c>
      <c r="D154" s="14">
        <v>7.858208726</v>
      </c>
      <c r="E154" s="37">
        <f t="shared" si="28"/>
        <v>261.16791598333913</v>
      </c>
      <c r="F154" s="37">
        <f t="shared" si="33"/>
        <v>0.1306149109132943</v>
      </c>
      <c r="G154" s="37">
        <f t="shared" si="34"/>
        <v>1.0549937936445454E-3</v>
      </c>
      <c r="I154" s="33"/>
      <c r="Q154" s="46">
        <v>262.01364169999999</v>
      </c>
      <c r="R154" s="46">
        <v>0.11316233000000001</v>
      </c>
      <c r="S154" s="46">
        <v>9.1107700000000005E-4</v>
      </c>
    </row>
    <row r="155" spans="1:19" x14ac:dyDescent="0.2">
      <c r="A155" s="1">
        <v>3.6960000000000002</v>
      </c>
      <c r="B155" s="14">
        <v>6788.2121209999996</v>
      </c>
      <c r="C155" s="14">
        <v>863.93939390000003</v>
      </c>
      <c r="D155" s="14">
        <v>7.8731148019999999</v>
      </c>
      <c r="E155" s="37">
        <f t="shared" si="28"/>
        <v>260.95069204486481</v>
      </c>
      <c r="F155" s="37">
        <f t="shared" si="33"/>
        <v>0.13175503002304637</v>
      </c>
      <c r="G155" s="37">
        <f t="shared" si="34"/>
        <v>1.0649488514690123E-3</v>
      </c>
      <c r="I155" s="33"/>
      <c r="Q155" s="46">
        <v>261.82476589999999</v>
      </c>
      <c r="R155" s="46">
        <v>0.11496933099999999</v>
      </c>
      <c r="S155" s="46">
        <v>9.2617100000000005E-4</v>
      </c>
    </row>
    <row r="156" spans="1:19" x14ac:dyDescent="0.2">
      <c r="A156" s="1">
        <v>3.72</v>
      </c>
      <c r="B156" s="14">
        <v>6694.939394</v>
      </c>
      <c r="C156" s="14">
        <v>849.60606059999998</v>
      </c>
      <c r="D156" s="14">
        <v>7.8877114769999999</v>
      </c>
      <c r="E156" s="37">
        <f t="shared" si="28"/>
        <v>260.73808163772816</v>
      </c>
      <c r="F156" s="37">
        <f t="shared" si="33"/>
        <v>0.13315051763299454</v>
      </c>
      <c r="G156" s="37">
        <f t="shared" si="34"/>
        <v>1.0758335245685568E-3</v>
      </c>
      <c r="I156" s="33"/>
      <c r="Q156" s="46">
        <v>261.6386033</v>
      </c>
      <c r="R156" s="46">
        <v>0.1169854</v>
      </c>
      <c r="S156" s="46">
        <v>9.4196899999999997E-4</v>
      </c>
    </row>
    <row r="157" spans="1:19" x14ac:dyDescent="0.2">
      <c r="A157" s="1">
        <v>3.7440000000000002</v>
      </c>
      <c r="B157" s="14">
        <v>6602.363636</v>
      </c>
      <c r="C157" s="14">
        <v>835.06060609999997</v>
      </c>
      <c r="D157" s="14">
        <v>7.9002001000000002</v>
      </c>
      <c r="E157" s="37">
        <f t="shared" si="28"/>
        <v>260.5562573194286</v>
      </c>
      <c r="F157" s="37">
        <f t="shared" si="33"/>
        <v>0.13458738257172306</v>
      </c>
      <c r="G157" s="37">
        <f t="shared" si="34"/>
        <v>1.0867197604038032E-3</v>
      </c>
      <c r="I157" s="33"/>
      <c r="Q157" s="46">
        <v>261.47839249999998</v>
      </c>
      <c r="R157" s="46">
        <v>0.118928518</v>
      </c>
      <c r="S157" s="46">
        <v>9.5689600000000005E-4</v>
      </c>
    </row>
    <row r="158" spans="1:19" x14ac:dyDescent="0.2">
      <c r="A158" s="1">
        <v>3.7679999999999998</v>
      </c>
      <c r="B158" s="14">
        <v>6515.4545449999996</v>
      </c>
      <c r="C158" s="14">
        <v>821.66666669999995</v>
      </c>
      <c r="D158" s="14">
        <v>7.9124505970000003</v>
      </c>
      <c r="E158" s="37">
        <f t="shared" si="28"/>
        <v>260.37797128120485</v>
      </c>
      <c r="F158" s="37">
        <f t="shared" si="33"/>
        <v>0.13594617001585443</v>
      </c>
      <c r="G158" s="37">
        <f t="shared" si="34"/>
        <v>1.0971395309633989E-3</v>
      </c>
      <c r="I158" s="33"/>
      <c r="Q158" s="46">
        <v>261.3204121</v>
      </c>
      <c r="R158" s="46">
        <v>0.12079490499999999</v>
      </c>
      <c r="S158" s="46">
        <v>9.7134700000000001E-4</v>
      </c>
    </row>
    <row r="159" spans="1:19" x14ac:dyDescent="0.2">
      <c r="A159" s="1">
        <v>3.7919999999999998</v>
      </c>
      <c r="B159" s="14">
        <v>6420.2121209999996</v>
      </c>
      <c r="C159" s="14">
        <v>809</v>
      </c>
      <c r="D159" s="14">
        <v>7.9239747270000001</v>
      </c>
      <c r="E159" s="37">
        <f t="shared" si="28"/>
        <v>260.21031990777357</v>
      </c>
      <c r="F159" s="37">
        <f t="shared" si="33"/>
        <v>0.13718636909131129</v>
      </c>
      <c r="G159" s="37">
        <f t="shared" si="34"/>
        <v>1.107497222529939E-3</v>
      </c>
      <c r="I159" s="33"/>
      <c r="Q159" s="46">
        <v>261.17106360000002</v>
      </c>
      <c r="R159" s="46">
        <v>0.122520859</v>
      </c>
      <c r="S159" s="46">
        <v>9.8546500000000004E-4</v>
      </c>
    </row>
    <row r="160" spans="1:19" x14ac:dyDescent="0.2">
      <c r="A160" s="1">
        <v>3.8159999999999998</v>
      </c>
      <c r="B160" s="14">
        <v>6333.2727269999996</v>
      </c>
      <c r="C160" s="14">
        <v>795.75757580000004</v>
      </c>
      <c r="D160" s="14">
        <v>7.9329468629999997</v>
      </c>
      <c r="E160" s="37">
        <f t="shared" si="28"/>
        <v>260.07983667888197</v>
      </c>
      <c r="F160" s="37">
        <f t="shared" si="33"/>
        <v>0.13855016145156102</v>
      </c>
      <c r="G160" s="37">
        <f t="shared" si="34"/>
        <v>1.1177655658148539E-3</v>
      </c>
      <c r="I160" s="33"/>
      <c r="Q160" s="46">
        <v>261.05430039999999</v>
      </c>
      <c r="R160" s="46">
        <v>0.12422411999999999</v>
      </c>
      <c r="S160" s="46">
        <v>9.9844800000000009E-4</v>
      </c>
    </row>
    <row r="161" spans="1:19" x14ac:dyDescent="0.2">
      <c r="A161" s="1">
        <v>3.84</v>
      </c>
      <c r="B161" s="14">
        <v>6251.942857</v>
      </c>
      <c r="C161" s="14">
        <v>784.94285709999997</v>
      </c>
      <c r="D161" s="14">
        <v>7.9415452870000003</v>
      </c>
      <c r="E161" s="37">
        <f t="shared" si="28"/>
        <v>259.95482258245409</v>
      </c>
      <c r="F161" s="37">
        <f t="shared" ref="F161:F170" si="35" xml:space="preserve"> E161^2*(1/SQRT(C161)-1/SQRT(B161))/((H$7-H$10*E161^2)*SQRT(11*35))</f>
        <v>0.13559594793570659</v>
      </c>
      <c r="G161" s="37">
        <f xml:space="preserve"> E161*(1/SQRT(C161)+1/SQRT(B161))/((H$7-H$10*E161^2)*SQRT(11*35))</f>
        <v>1.0941217167843435E-3</v>
      </c>
      <c r="I161" s="33"/>
      <c r="Q161" s="46">
        <v>260.94200460000002</v>
      </c>
      <c r="R161" s="46">
        <v>0.122026207</v>
      </c>
      <c r="S161" s="46">
        <v>9.8090299999999998E-4</v>
      </c>
    </row>
    <row r="162" spans="1:19" x14ac:dyDescent="0.2">
      <c r="A162" s="1">
        <v>3.8639999999999999</v>
      </c>
      <c r="B162" s="14">
        <v>6160</v>
      </c>
      <c r="C162" s="14">
        <v>774.08571429999995</v>
      </c>
      <c r="D162" s="14">
        <v>7.9476360709999998</v>
      </c>
      <c r="E162" s="37">
        <f t="shared" si="28"/>
        <v>259.86628757443208</v>
      </c>
      <c r="F162" s="37">
        <f t="shared" si="35"/>
        <v>0.13658948764410639</v>
      </c>
      <c r="G162" s="37">
        <f t="shared" ref="G162:G170" si="36" xml:space="preserve"> E162*(1/SQRT(C162)+1/SQRT(B162))/((H$7-H$10*E162^2)*SQRT(11*35))</f>
        <v>1.1029105973416238E-3</v>
      </c>
      <c r="I162" s="33"/>
      <c r="Q162" s="46">
        <v>260.86222620000001</v>
      </c>
      <c r="R162" s="46">
        <v>0.123239459</v>
      </c>
      <c r="S162" s="46">
        <v>9.9131499999999999E-4</v>
      </c>
    </row>
    <row r="163" spans="1:19" x14ac:dyDescent="0.2">
      <c r="A163" s="1">
        <v>3.8879999999999999</v>
      </c>
      <c r="B163" s="14">
        <v>6071.3428569999996</v>
      </c>
      <c r="C163" s="14">
        <v>762.17142860000001</v>
      </c>
      <c r="D163" s="14">
        <v>7.951389678</v>
      </c>
      <c r="E163" s="37">
        <f t="shared" si="28"/>
        <v>259.81173374321929</v>
      </c>
      <c r="F163" s="37">
        <f t="shared" si="35"/>
        <v>0.13774052440001314</v>
      </c>
      <c r="G163" s="37">
        <f t="shared" si="36"/>
        <v>1.1119811769843811E-3</v>
      </c>
      <c r="I163" s="33"/>
      <c r="Q163" s="46">
        <v>260.81296520000001</v>
      </c>
      <c r="R163" s="46">
        <v>0.124475271</v>
      </c>
      <c r="S163" s="46">
        <v>1.0010329999999999E-3</v>
      </c>
    </row>
    <row r="164" spans="1:19" x14ac:dyDescent="0.2">
      <c r="A164" s="1">
        <v>3.9119999999999999</v>
      </c>
      <c r="B164" s="14">
        <v>5988.3714289999998</v>
      </c>
      <c r="C164" s="14">
        <v>753.02857140000003</v>
      </c>
      <c r="D164" s="14">
        <v>7.9534582049999996</v>
      </c>
      <c r="E164" s="37">
        <f t="shared" si="28"/>
        <v>259.7816730373072</v>
      </c>
      <c r="F164" s="37">
        <f t="shared" si="35"/>
        <v>0.13853715882555703</v>
      </c>
      <c r="G164" s="37">
        <f t="shared" si="36"/>
        <v>1.1193093307431145E-3</v>
      </c>
      <c r="I164" s="33"/>
      <c r="Q164" s="46">
        <v>260.78578770000001</v>
      </c>
      <c r="R164" s="46">
        <v>0.12530417999999999</v>
      </c>
      <c r="S164" s="46">
        <v>1.008496E-3</v>
      </c>
    </row>
    <row r="165" spans="1:19" x14ac:dyDescent="0.2">
      <c r="A165" s="1">
        <v>3.9359999999999999</v>
      </c>
      <c r="B165" s="14">
        <v>5906.9142860000002</v>
      </c>
      <c r="C165" s="14">
        <v>742.68571429999997</v>
      </c>
      <c r="D165" s="14">
        <v>7.9548670279999998</v>
      </c>
      <c r="E165" s="37">
        <f t="shared" si="28"/>
        <v>259.76120050788967</v>
      </c>
      <c r="F165" s="37">
        <f t="shared" si="35"/>
        <v>0.13952237808693091</v>
      </c>
      <c r="G165" s="37">
        <f t="shared" si="36"/>
        <v>1.1272968361086036E-3</v>
      </c>
      <c r="I165" s="33"/>
      <c r="Q165" s="46">
        <v>260.7672652</v>
      </c>
      <c r="R165" s="46">
        <v>0.12626991200000001</v>
      </c>
      <c r="S165" s="46">
        <v>1.016285E-3</v>
      </c>
    </row>
    <row r="166" spans="1:19" x14ac:dyDescent="0.2">
      <c r="A166" s="1">
        <v>3.96</v>
      </c>
      <c r="B166" s="14">
        <v>5823.942857</v>
      </c>
      <c r="C166" s="14">
        <v>732.4</v>
      </c>
      <c r="D166" s="14">
        <v>7.9554894190000001</v>
      </c>
      <c r="E166" s="37">
        <f t="shared" si="28"/>
        <v>259.75215641498176</v>
      </c>
      <c r="F166" s="37">
        <f t="shared" si="35"/>
        <v>0.14049930648620815</v>
      </c>
      <c r="G166" s="37">
        <f t="shared" si="36"/>
        <v>1.1353216984933117E-3</v>
      </c>
      <c r="I166" s="33"/>
      <c r="Q166" s="46">
        <v>260.75907910000001</v>
      </c>
      <c r="R166" s="46">
        <v>0.127187207</v>
      </c>
      <c r="S166" s="46">
        <v>1.0237829999999999E-3</v>
      </c>
    </row>
    <row r="167" spans="1:19" x14ac:dyDescent="0.2">
      <c r="A167" s="1">
        <v>3.984</v>
      </c>
      <c r="B167" s="14">
        <v>5741.8571430000002</v>
      </c>
      <c r="C167" s="14">
        <v>722.51428569999996</v>
      </c>
      <c r="D167" s="14">
        <v>7.955361162</v>
      </c>
      <c r="E167" s="37">
        <f t="shared" si="28"/>
        <v>259.75402013015531</v>
      </c>
      <c r="F167" s="37">
        <f t="shared" si="35"/>
        <v>0.14143196894810689</v>
      </c>
      <c r="G167" s="37">
        <f t="shared" si="36"/>
        <v>1.1431306263449505E-3</v>
      </c>
      <c r="I167" s="33"/>
      <c r="Q167" s="46">
        <v>260.76076619999998</v>
      </c>
      <c r="R167" s="46">
        <v>0.128024624</v>
      </c>
      <c r="S167" s="46">
        <v>1.0307700000000001E-3</v>
      </c>
    </row>
    <row r="168" spans="1:19" x14ac:dyDescent="0.2">
      <c r="A168" s="1">
        <v>4.008</v>
      </c>
      <c r="B168" s="14">
        <v>5657.2</v>
      </c>
      <c r="C168" s="14">
        <v>711.8</v>
      </c>
      <c r="D168" s="14">
        <v>7.9568873189999998</v>
      </c>
      <c r="E168" s="37">
        <f t="shared" si="28"/>
        <v>259.73184386030027</v>
      </c>
      <c r="F168" s="37">
        <f t="shared" si="35"/>
        <v>0.14251658946524309</v>
      </c>
      <c r="G168" s="37">
        <f t="shared" si="36"/>
        <v>1.1519549988067423E-3</v>
      </c>
      <c r="I168" s="33"/>
      <c r="Q168" s="46">
        <v>260.74068579999999</v>
      </c>
      <c r="R168" s="46">
        <v>0.12908881799999999</v>
      </c>
      <c r="S168" s="46">
        <v>1.0393819999999999E-3</v>
      </c>
    </row>
    <row r="169" spans="1:19" x14ac:dyDescent="0.2">
      <c r="A169" s="1">
        <v>4.032</v>
      </c>
      <c r="B169" s="14">
        <v>5579.3428569999996</v>
      </c>
      <c r="C169" s="14">
        <v>701.6</v>
      </c>
      <c r="D169" s="14">
        <v>7.9561691779999997</v>
      </c>
      <c r="E169" s="37">
        <f t="shared" si="28"/>
        <v>259.74227889031681</v>
      </c>
      <c r="F169" s="37">
        <f t="shared" si="35"/>
        <v>0.14356167706465961</v>
      </c>
      <c r="G169" s="37">
        <f t="shared" si="36"/>
        <v>1.1600849077341325E-3</v>
      </c>
      <c r="I169" s="33"/>
      <c r="Q169" s="46">
        <v>260.75013619999999</v>
      </c>
      <c r="R169" s="46">
        <v>0.12999640200000001</v>
      </c>
      <c r="S169" s="46">
        <v>1.0464070000000001E-3</v>
      </c>
    </row>
    <row r="170" spans="1:19" x14ac:dyDescent="0.2">
      <c r="A170" s="1">
        <v>4.056</v>
      </c>
      <c r="B170" s="14">
        <v>5501.9714290000002</v>
      </c>
      <c r="C170" s="14">
        <v>691.94285709999997</v>
      </c>
      <c r="D170" s="14">
        <v>7.9562823299999996</v>
      </c>
      <c r="E170" s="37">
        <f t="shared" si="28"/>
        <v>259.74063470719722</v>
      </c>
      <c r="F170" s="37">
        <f t="shared" si="35"/>
        <v>0.1445574319151641</v>
      </c>
      <c r="G170" s="37">
        <f t="shared" si="36"/>
        <v>1.1681882414650714E-3</v>
      </c>
      <c r="I170" s="33"/>
      <c r="Q170" s="46">
        <v>260.74864739999998</v>
      </c>
      <c r="R170" s="46">
        <v>0.13090426199999999</v>
      </c>
      <c r="S170" s="46">
        <v>1.053766E-3</v>
      </c>
    </row>
    <row r="171" spans="1:19" x14ac:dyDescent="0.2">
      <c r="A171" s="1">
        <v>4.08</v>
      </c>
      <c r="B171" s="14">
        <v>5432.7837840000002</v>
      </c>
      <c r="C171" s="14">
        <v>682.02702699999998</v>
      </c>
      <c r="D171" s="14">
        <v>7.9567340719999997</v>
      </c>
      <c r="E171" s="37">
        <f t="shared" si="28"/>
        <v>259.73407061437598</v>
      </c>
      <c r="F171" s="37">
        <f t="shared" ref="F171:F180" si="37" xml:space="preserve"> E171^2*(1/SQRT(C171)-1/SQRT(B171))/((H$7-H$10*E171^2)*SQRT(11*37))</f>
        <v>0.14168986926541846</v>
      </c>
      <c r="G171" s="37">
        <f xml:space="preserve"> E171*(1/SQRT(C171)+1/SQRT(B171))/((H$7-H$10*E171^2)*SQRT(11*37))</f>
        <v>1.1442183383983337E-3</v>
      </c>
      <c r="I171" s="33"/>
      <c r="Q171" s="46">
        <v>260.7427027</v>
      </c>
      <c r="R171" s="46">
        <v>0.12833177200000001</v>
      </c>
      <c r="S171" s="46">
        <v>1.032336E-3</v>
      </c>
    </row>
    <row r="172" spans="1:19" x14ac:dyDescent="0.2">
      <c r="A172" s="1">
        <v>4.1040000000000001</v>
      </c>
      <c r="B172" s="14">
        <v>5355.2972970000001</v>
      </c>
      <c r="C172" s="14">
        <v>672.48648649999996</v>
      </c>
      <c r="D172" s="14">
        <v>7.9566389749999997</v>
      </c>
      <c r="E172" s="37">
        <f t="shared" si="28"/>
        <v>259.73545242561272</v>
      </c>
      <c r="F172" s="37">
        <f t="shared" si="37"/>
        <v>0.14267921696738345</v>
      </c>
      <c r="G172" s="37">
        <f t="shared" ref="G172:G180" si="38" xml:space="preserve"> E172*(1/SQRT(C172)+1/SQRT(B172))/((H$7-H$10*E172^2)*SQRT(11*37))</f>
        <v>1.1523315862285966E-3</v>
      </c>
      <c r="I172" s="33"/>
      <c r="Q172" s="46">
        <v>260.74395420000002</v>
      </c>
      <c r="R172" s="46">
        <v>0.12922270999999999</v>
      </c>
      <c r="S172" s="46">
        <v>1.039615E-3</v>
      </c>
    </row>
    <row r="173" spans="1:19" x14ac:dyDescent="0.2">
      <c r="A173" s="1">
        <v>4.1280000000000001</v>
      </c>
      <c r="B173" s="14">
        <v>5287.1351350000004</v>
      </c>
      <c r="C173" s="14">
        <v>663</v>
      </c>
      <c r="D173" s="14">
        <v>7.9582098329999997</v>
      </c>
      <c r="E173" s="37">
        <f t="shared" si="28"/>
        <v>259.71262751124067</v>
      </c>
      <c r="F173" s="37">
        <f t="shared" si="37"/>
        <v>0.14377299746477545</v>
      </c>
      <c r="G173" s="37">
        <f t="shared" si="38"/>
        <v>1.1606103033033421E-3</v>
      </c>
      <c r="I173" s="33"/>
      <c r="Q173" s="46">
        <v>260.72327519999999</v>
      </c>
      <c r="R173" s="46">
        <v>0.13029876400000001</v>
      </c>
      <c r="S173" s="46">
        <v>1.047762E-3</v>
      </c>
    </row>
    <row r="174" spans="1:19" x14ac:dyDescent="0.2">
      <c r="A174" s="1">
        <v>4.1520000000000001</v>
      </c>
      <c r="B174" s="14">
        <v>5212.0270270000001</v>
      </c>
      <c r="C174" s="14">
        <v>654.94594589999997</v>
      </c>
      <c r="D174" s="14">
        <v>7.9639494070000003</v>
      </c>
      <c r="E174" s="37">
        <f t="shared" si="28"/>
        <v>259.62923940536655</v>
      </c>
      <c r="F174" s="37">
        <f t="shared" si="37"/>
        <v>0.14465088831292289</v>
      </c>
      <c r="G174" s="37">
        <f t="shared" si="38"/>
        <v>1.1690594893220944E-3</v>
      </c>
      <c r="I174" s="33"/>
      <c r="Q174" s="46">
        <v>260.64761179999999</v>
      </c>
      <c r="R174" s="46">
        <v>0.13140717699999999</v>
      </c>
      <c r="S174" s="46">
        <v>1.057875E-3</v>
      </c>
    </row>
    <row r="175" spans="1:19" x14ac:dyDescent="0.2">
      <c r="A175" s="1">
        <v>4.1760000000000002</v>
      </c>
      <c r="B175" s="14">
        <v>5140.8378380000004</v>
      </c>
      <c r="C175" s="14">
        <v>646.3513514</v>
      </c>
      <c r="D175" s="14">
        <v>7.9711602020000001</v>
      </c>
      <c r="E175" s="37">
        <f t="shared" si="28"/>
        <v>259.52449677504745</v>
      </c>
      <c r="F175" s="37">
        <f t="shared" si="37"/>
        <v>0.14568822052428185</v>
      </c>
      <c r="G175" s="37">
        <f t="shared" si="38"/>
        <v>1.1781778950732057E-3</v>
      </c>
      <c r="I175" s="33"/>
      <c r="Q175" s="46">
        <v>260.55231759999998</v>
      </c>
      <c r="R175" s="46">
        <v>0.13274251500000001</v>
      </c>
      <c r="S175" s="46">
        <v>1.0692519999999999E-3</v>
      </c>
    </row>
    <row r="176" spans="1:19" x14ac:dyDescent="0.2">
      <c r="A176" s="1">
        <v>4.2</v>
      </c>
      <c r="B176" s="14">
        <v>5069.5135140000002</v>
      </c>
      <c r="C176" s="14">
        <v>637</v>
      </c>
      <c r="D176" s="14">
        <v>7.9767773389999999</v>
      </c>
      <c r="E176" s="37">
        <f t="shared" si="28"/>
        <v>259.44291884665176</v>
      </c>
      <c r="F176" s="37">
        <f t="shared" si="37"/>
        <v>0.14685703018877166</v>
      </c>
      <c r="G176" s="37">
        <f t="shared" si="38"/>
        <v>1.1877133207130717E-3</v>
      </c>
      <c r="I176" s="33"/>
      <c r="Q176" s="46">
        <v>260.4779034</v>
      </c>
      <c r="R176" s="46">
        <v>0.134113867</v>
      </c>
      <c r="S176" s="46">
        <v>1.0803430000000001E-3</v>
      </c>
    </row>
    <row r="177" spans="1:19" x14ac:dyDescent="0.2">
      <c r="A177" s="1">
        <v>4.2240000000000002</v>
      </c>
      <c r="B177" s="14">
        <v>4998.0540540000002</v>
      </c>
      <c r="C177" s="14">
        <v>628.62162160000003</v>
      </c>
      <c r="D177" s="14">
        <v>7.9829709050000002</v>
      </c>
      <c r="E177" s="37">
        <f t="shared" si="28"/>
        <v>259.35298504909491</v>
      </c>
      <c r="F177" s="37">
        <f t="shared" si="37"/>
        <v>0.14788153536442736</v>
      </c>
      <c r="G177" s="37">
        <f t="shared" si="38"/>
        <v>1.1968777580061646E-3</v>
      </c>
      <c r="I177" s="33"/>
      <c r="Q177" s="46">
        <v>260.39567049999999</v>
      </c>
      <c r="R177" s="46">
        <v>0.13538745099999999</v>
      </c>
      <c r="S177" s="46">
        <v>1.091369E-3</v>
      </c>
    </row>
    <row r="178" spans="1:19" x14ac:dyDescent="0.2">
      <c r="A178" s="1">
        <v>4.2480000000000002</v>
      </c>
      <c r="B178" s="14">
        <v>4924.1081080000004</v>
      </c>
      <c r="C178" s="14">
        <v>618.27027029999999</v>
      </c>
      <c r="D178" s="14">
        <v>7.9893259920000004</v>
      </c>
      <c r="E178" s="37">
        <f t="shared" si="28"/>
        <v>259.26072279035145</v>
      </c>
      <c r="F178" s="37">
        <f t="shared" si="37"/>
        <v>0.1492750680154887</v>
      </c>
      <c r="G178" s="37">
        <f t="shared" si="38"/>
        <v>1.2077543141681994E-3</v>
      </c>
      <c r="I178" s="33"/>
      <c r="Q178" s="46">
        <v>260.31109570000001</v>
      </c>
      <c r="R178" s="46">
        <v>0.13701086700000001</v>
      </c>
      <c r="S178" s="46">
        <v>1.1040539999999999E-3</v>
      </c>
    </row>
    <row r="179" spans="1:19" x14ac:dyDescent="0.2">
      <c r="A179" s="1">
        <v>4.2720000000000002</v>
      </c>
      <c r="B179" s="14">
        <v>4858.4864859999998</v>
      </c>
      <c r="C179" s="14">
        <v>606.48648649999996</v>
      </c>
      <c r="D179" s="14">
        <v>7.9973094570000001</v>
      </c>
      <c r="E179" s="37">
        <f t="shared" si="28"/>
        <v>259.14484401607325</v>
      </c>
      <c r="F179" s="37">
        <f t="shared" si="37"/>
        <v>0.15107500856801032</v>
      </c>
      <c r="G179" s="37">
        <f t="shared" si="38"/>
        <v>1.219985135801975E-3</v>
      </c>
      <c r="I179" s="33"/>
      <c r="Q179" s="46">
        <v>260.20456899999999</v>
      </c>
      <c r="R179" s="46">
        <v>0.13910134900000001</v>
      </c>
      <c r="S179" s="46">
        <v>1.118719E-3</v>
      </c>
    </row>
    <row r="180" spans="1:19" x14ac:dyDescent="0.2">
      <c r="A180" s="1">
        <v>4.2960000000000003</v>
      </c>
      <c r="B180" s="14">
        <v>4796.8378380000004</v>
      </c>
      <c r="C180" s="14">
        <v>597.24324320000005</v>
      </c>
      <c r="D180" s="14">
        <v>8.0072557769999992</v>
      </c>
      <c r="E180" s="37">
        <f t="shared" si="28"/>
        <v>259.00051175429917</v>
      </c>
      <c r="F180" s="37">
        <f t="shared" si="37"/>
        <v>0.15249342554784434</v>
      </c>
      <c r="G180" s="37">
        <f t="shared" si="38"/>
        <v>1.2308400604636581E-3</v>
      </c>
      <c r="I180" s="33"/>
      <c r="Q180" s="46">
        <v>260.07141719999998</v>
      </c>
      <c r="R180" s="46">
        <v>0.140953152</v>
      </c>
      <c r="S180" s="46">
        <v>1.1330089999999999E-3</v>
      </c>
    </row>
    <row r="181" spans="1:19" x14ac:dyDescent="0.2">
      <c r="A181" s="1">
        <v>4.32</v>
      </c>
      <c r="B181" s="14">
        <v>4737.6923079999997</v>
      </c>
      <c r="C181" s="14">
        <v>591.23076920000005</v>
      </c>
      <c r="D181" s="14">
        <v>8.0201989069999993</v>
      </c>
      <c r="E181" s="37">
        <f t="shared" si="28"/>
        <v>258.8127531042735</v>
      </c>
      <c r="F181" s="37">
        <f t="shared" ref="F181:F190" si="39" xml:space="preserve"> E181^2*(1/SQRT(C181)-1/SQRT(B181))/((H$7-H$10*E181^2)*SQRT(11*39))</f>
        <v>0.1493789704107224</v>
      </c>
      <c r="G181" s="37">
        <f xml:space="preserve"> E181*(1/SQRT(C181)+1/SQRT(B181))/((H$7-H$10*E181^2)*SQRT(11*39))</f>
        <v>1.2076909591211629E-3</v>
      </c>
      <c r="I181" s="33"/>
      <c r="Q181" s="46">
        <v>259.89743490000001</v>
      </c>
      <c r="R181" s="46">
        <v>0.13876116999999999</v>
      </c>
      <c r="S181" s="46">
        <v>1.1171670000000001E-3</v>
      </c>
    </row>
    <row r="182" spans="1:19" x14ac:dyDescent="0.2">
      <c r="A182" s="1">
        <v>4.3440000000000003</v>
      </c>
      <c r="B182" s="14">
        <v>4678.3333329999996</v>
      </c>
      <c r="C182" s="14">
        <v>582.33333330000005</v>
      </c>
      <c r="D182" s="14">
        <v>8.0319581499999995</v>
      </c>
      <c r="E182" s="37">
        <f t="shared" si="28"/>
        <v>258.64222697910526</v>
      </c>
      <c r="F182" s="37">
        <f t="shared" si="39"/>
        <v>0.15079276799805325</v>
      </c>
      <c r="G182" s="37">
        <f t="shared" ref="G182:G190" si="40" xml:space="preserve"> E182*(1/SQRT(C182)+1/SQRT(B182))/((H$7-H$10*E182^2)*SQRT(11*39))</f>
        <v>1.2186684600699518E-3</v>
      </c>
      <c r="I182" s="33"/>
      <c r="Q182" s="46">
        <v>259.7386778</v>
      </c>
      <c r="R182" s="46">
        <v>0.14069551299999999</v>
      </c>
      <c r="S182" s="46">
        <v>1.1322649999999999E-3</v>
      </c>
    </row>
    <row r="183" spans="1:19" x14ac:dyDescent="0.2">
      <c r="A183" s="1">
        <v>4.3680000000000003</v>
      </c>
      <c r="B183" s="14">
        <v>4616.0769229999996</v>
      </c>
      <c r="C183" s="14">
        <v>574.61538459999997</v>
      </c>
      <c r="D183" s="14">
        <v>8.0452804869999994</v>
      </c>
      <c r="E183" s="37">
        <f t="shared" si="28"/>
        <v>258.4490998573246</v>
      </c>
      <c r="F183" s="37">
        <f t="shared" si="39"/>
        <v>0.15199678404834852</v>
      </c>
      <c r="G183" s="37">
        <f t="shared" si="40"/>
        <v>1.2293439965274332E-3</v>
      </c>
      <c r="I183" s="33"/>
      <c r="Q183" s="46">
        <v>259.55803750000001</v>
      </c>
      <c r="R183" s="46">
        <v>0.14251793500000001</v>
      </c>
      <c r="S183" s="46">
        <v>1.1477550000000001E-3</v>
      </c>
    </row>
    <row r="184" spans="1:19" x14ac:dyDescent="0.2">
      <c r="A184" s="1">
        <v>4.3920000000000003</v>
      </c>
      <c r="B184" s="14">
        <v>4556.6923079999997</v>
      </c>
      <c r="C184" s="14">
        <v>565.17948720000004</v>
      </c>
      <c r="D184" s="14">
        <v>8.05919366</v>
      </c>
      <c r="E184" s="37">
        <f t="shared" si="28"/>
        <v>258.24748128474681</v>
      </c>
      <c r="F184" s="37">
        <f t="shared" si="39"/>
        <v>0.15361957387211383</v>
      </c>
      <c r="G184" s="37">
        <f t="shared" si="40"/>
        <v>1.241633885607141E-3</v>
      </c>
      <c r="I184" s="33"/>
      <c r="Q184" s="46">
        <v>259.3685145</v>
      </c>
      <c r="R184" s="46">
        <v>0.144765754</v>
      </c>
      <c r="S184" s="46">
        <v>1.1650149999999999E-3</v>
      </c>
    </row>
    <row r="185" spans="1:19" x14ac:dyDescent="0.2">
      <c r="A185" s="1">
        <v>4.4160000000000004</v>
      </c>
      <c r="B185" s="14">
        <v>4498.8974360000002</v>
      </c>
      <c r="C185" s="14">
        <v>557.66666669999995</v>
      </c>
      <c r="D185" s="14">
        <v>8.0685440229999994</v>
      </c>
      <c r="E185" s="37">
        <f t="shared" si="28"/>
        <v>258.11202479303228</v>
      </c>
      <c r="F185" s="37">
        <f t="shared" si="39"/>
        <v>0.15481852027931911</v>
      </c>
      <c r="G185" s="37">
        <f t="shared" si="40"/>
        <v>1.2516704624988054E-3</v>
      </c>
      <c r="I185" s="33"/>
      <c r="Q185" s="46">
        <v>259.24065230000002</v>
      </c>
      <c r="R185" s="46">
        <v>0.146380803</v>
      </c>
      <c r="S185" s="46">
        <v>1.1783010000000001E-3</v>
      </c>
    </row>
    <row r="186" spans="1:19" x14ac:dyDescent="0.2">
      <c r="A186" s="1">
        <v>4.4400000000000004</v>
      </c>
      <c r="B186" s="14">
        <v>4439.3076920000003</v>
      </c>
      <c r="C186" s="14">
        <v>548.33333330000005</v>
      </c>
      <c r="D186" s="14">
        <v>8.0776342369999998</v>
      </c>
      <c r="E186" s="37">
        <f t="shared" si="28"/>
        <v>257.98036847227354</v>
      </c>
      <c r="F186" s="37">
        <f t="shared" si="39"/>
        <v>0.15642025554080269</v>
      </c>
      <c r="G186" s="37">
        <f t="shared" si="40"/>
        <v>1.2634666282997568E-3</v>
      </c>
      <c r="I186" s="33"/>
      <c r="Q186" s="46">
        <v>259.11597260000002</v>
      </c>
      <c r="R186" s="46">
        <v>0.14836666000000001</v>
      </c>
      <c r="S186" s="46">
        <v>1.193162E-3</v>
      </c>
    </row>
    <row r="187" spans="1:19" x14ac:dyDescent="0.2">
      <c r="A187" s="1">
        <v>4.4640000000000004</v>
      </c>
      <c r="B187" s="14">
        <v>4380.4615379999996</v>
      </c>
      <c r="C187" s="14">
        <v>541.61538459999997</v>
      </c>
      <c r="D187" s="14">
        <v>8.0898290510000006</v>
      </c>
      <c r="E187" s="37">
        <f t="shared" si="28"/>
        <v>257.80379523458572</v>
      </c>
      <c r="F187" s="37">
        <f t="shared" si="39"/>
        <v>0.15753287119424247</v>
      </c>
      <c r="G187" s="37">
        <f t="shared" si="40"/>
        <v>1.2738447558294918E-3</v>
      </c>
      <c r="I187" s="33"/>
      <c r="Q187" s="46">
        <v>258.94813729999998</v>
      </c>
      <c r="R187" s="46">
        <v>0.15005089199999999</v>
      </c>
      <c r="S187" s="46">
        <v>1.207982E-3</v>
      </c>
    </row>
    <row r="188" spans="1:19" x14ac:dyDescent="0.2">
      <c r="A188" s="1">
        <v>4.4880000000000004</v>
      </c>
      <c r="B188" s="14">
        <v>4318.3846149999999</v>
      </c>
      <c r="C188" s="14">
        <v>533.30769229999999</v>
      </c>
      <c r="D188" s="14">
        <v>8.0979837379999999</v>
      </c>
      <c r="E188" s="37">
        <f t="shared" si="28"/>
        <v>257.68575067845512</v>
      </c>
      <c r="F188" s="37">
        <f t="shared" si="39"/>
        <v>0.15893390556390591</v>
      </c>
      <c r="G188" s="37">
        <f t="shared" si="40"/>
        <v>1.2851516443004661E-3</v>
      </c>
      <c r="I188" s="33"/>
      <c r="Q188" s="46">
        <v>258.83554329999998</v>
      </c>
      <c r="R188" s="46">
        <v>0.151804525</v>
      </c>
      <c r="S188" s="46">
        <v>1.2220499999999999E-3</v>
      </c>
    </row>
    <row r="189" spans="1:19" x14ac:dyDescent="0.2">
      <c r="A189" s="1">
        <v>4.5119999999999996</v>
      </c>
      <c r="B189" s="14">
        <v>4264.74359</v>
      </c>
      <c r="C189" s="14">
        <v>525.38461540000003</v>
      </c>
      <c r="D189" s="14">
        <v>8.1057719650000006</v>
      </c>
      <c r="E189" s="37">
        <f t="shared" si="28"/>
        <v>257.57303312565574</v>
      </c>
      <c r="F189" s="37">
        <f t="shared" si="39"/>
        <v>0.16035822675590439</v>
      </c>
      <c r="G189" s="37">
        <f t="shared" si="40"/>
        <v>1.2959539606378844E-3</v>
      </c>
      <c r="I189" s="33"/>
      <c r="Q189" s="46">
        <v>258.72774120000003</v>
      </c>
      <c r="R189" s="46">
        <v>0.15356497799999999</v>
      </c>
      <c r="S189" s="46">
        <v>1.235515E-3</v>
      </c>
    </row>
    <row r="190" spans="1:19" x14ac:dyDescent="0.2">
      <c r="A190" s="1">
        <v>4.5359999999999996</v>
      </c>
      <c r="B190" s="14">
        <v>4205.6153850000001</v>
      </c>
      <c r="C190" s="14">
        <v>518.33333330000005</v>
      </c>
      <c r="D190" s="14">
        <v>8.1118567749999997</v>
      </c>
      <c r="E190" s="37">
        <f t="shared" si="28"/>
        <v>257.48498375609927</v>
      </c>
      <c r="F190" s="37">
        <f t="shared" si="39"/>
        <v>0.16152292432233029</v>
      </c>
      <c r="G190" s="37">
        <f t="shared" si="40"/>
        <v>1.3060479342042939E-3</v>
      </c>
      <c r="I190" s="33"/>
      <c r="Q190" s="46">
        <v>258.64333670000002</v>
      </c>
      <c r="R190" s="46">
        <v>0.15499249700000001</v>
      </c>
      <c r="S190" s="46">
        <v>1.2476309999999999E-3</v>
      </c>
    </row>
    <row r="191" spans="1:19" x14ac:dyDescent="0.2">
      <c r="A191" s="1">
        <v>4.5599999999999996</v>
      </c>
      <c r="B191" s="14">
        <v>4154.2682930000001</v>
      </c>
      <c r="C191" s="14">
        <v>510.87804879999999</v>
      </c>
      <c r="D191" s="14">
        <v>8.1188465119999993</v>
      </c>
      <c r="E191" s="37">
        <f t="shared" si="28"/>
        <v>257.38385576922133</v>
      </c>
      <c r="F191" s="37">
        <f t="shared" ref="F191:F200" si="41" xml:space="preserve"> E191^2*(1/SQRT(C191)-1/SQRT(B191))/((H$7-H$10*E191^2)*SQRT(11*41))</f>
        <v>0.15888397123859646</v>
      </c>
      <c r="G191" s="37">
        <f xml:space="preserve"> E191*(1/SQRT(C191)+1/SQRT(B191))/((H$7-H$10*E191^2)*SQRT(11*41))</f>
        <v>1.2840819909447133E-3</v>
      </c>
      <c r="I191" s="33"/>
      <c r="Q191" s="46">
        <v>258.54618579999999</v>
      </c>
      <c r="R191" s="46">
        <v>0.152810162</v>
      </c>
      <c r="S191" s="46">
        <v>1.2294420000000001E-3</v>
      </c>
    </row>
    <row r="192" spans="1:19" x14ac:dyDescent="0.2">
      <c r="A192" s="1">
        <v>4.5839999999999996</v>
      </c>
      <c r="B192" s="14">
        <v>4099.3414629999997</v>
      </c>
      <c r="C192" s="14">
        <v>503.14634150000001</v>
      </c>
      <c r="D192" s="14">
        <v>8.1231942589999999</v>
      </c>
      <c r="E192" s="37">
        <f t="shared" si="28"/>
        <v>257.32096081885413</v>
      </c>
      <c r="F192" s="37">
        <f t="shared" si="41"/>
        <v>0.16025306804978889</v>
      </c>
      <c r="G192" s="37">
        <f t="shared" ref="G192:G200" si="42" xml:space="preserve"> E192*(1/SQRT(C192)+1/SQRT(B192))/((H$7-H$10*E192^2)*SQRT(11*41))</f>
        <v>1.2944596035132832E-3</v>
      </c>
      <c r="I192" s="33"/>
      <c r="Q192" s="46">
        <v>258.48565239999999</v>
      </c>
      <c r="R192" s="46">
        <v>0.15434493699999999</v>
      </c>
      <c r="S192" s="46">
        <v>1.2411189999999999E-3</v>
      </c>
    </row>
    <row r="193" spans="1:19" x14ac:dyDescent="0.2">
      <c r="A193" s="1">
        <v>4.6079999999999997</v>
      </c>
      <c r="B193" s="14">
        <v>4040.5365849999998</v>
      </c>
      <c r="C193" s="14">
        <v>497.39024389999997</v>
      </c>
      <c r="D193" s="14">
        <v>8.1292437</v>
      </c>
      <c r="E193" s="37">
        <f t="shared" si="28"/>
        <v>257.23345979031382</v>
      </c>
      <c r="F193" s="37">
        <f t="shared" si="41"/>
        <v>0.16114657641824273</v>
      </c>
      <c r="G193" s="37">
        <f t="shared" si="42"/>
        <v>1.3036523579567714E-3</v>
      </c>
      <c r="I193" s="33"/>
      <c r="Q193" s="46">
        <v>258.40129489999998</v>
      </c>
      <c r="R193" s="46">
        <v>0.155508596</v>
      </c>
      <c r="S193" s="46">
        <v>1.252356E-3</v>
      </c>
    </row>
    <row r="194" spans="1:19" x14ac:dyDescent="0.2">
      <c r="A194" s="1">
        <v>4.6319999999999997</v>
      </c>
      <c r="B194" s="14">
        <v>3983.6585369999998</v>
      </c>
      <c r="C194" s="14">
        <v>490.65853659999999</v>
      </c>
      <c r="D194" s="14">
        <v>8.1343299810000005</v>
      </c>
      <c r="E194" s="37">
        <f t="shared" si="28"/>
        <v>257.15989985395009</v>
      </c>
      <c r="F194" s="37">
        <f t="shared" si="41"/>
        <v>0.16230627911147477</v>
      </c>
      <c r="G194" s="37">
        <f t="shared" si="42"/>
        <v>1.3136990954022612E-3</v>
      </c>
      <c r="I194" s="33"/>
      <c r="Q194" s="46">
        <v>258.33025079999999</v>
      </c>
      <c r="R194" s="46">
        <v>0.15688263399999999</v>
      </c>
      <c r="S194" s="46">
        <v>1.264048E-3</v>
      </c>
    </row>
    <row r="195" spans="1:19" x14ac:dyDescent="0.2">
      <c r="A195" s="1">
        <v>4.6559999999999997</v>
      </c>
      <c r="B195" s="14">
        <v>3929.829268</v>
      </c>
      <c r="C195" s="14">
        <v>483.4146341</v>
      </c>
      <c r="D195" s="14">
        <v>8.1403804809999993</v>
      </c>
      <c r="E195" s="37">
        <f t="shared" ref="E195:E258" si="43" xml:space="preserve"> (2*H$7)/(LN(D195)-H$4+SQRT((LN(D195)-H$4)^2-4*H$7*H$10))</f>
        <v>257.07240633485776</v>
      </c>
      <c r="F195" s="37">
        <f t="shared" si="41"/>
        <v>0.16367259983911167</v>
      </c>
      <c r="G195" s="37">
        <f t="shared" si="42"/>
        <v>1.3245362222788011E-3</v>
      </c>
      <c r="I195" s="33"/>
      <c r="Q195" s="46">
        <v>258.24559970000001</v>
      </c>
      <c r="R195" s="46">
        <v>0.15850697799999999</v>
      </c>
      <c r="S195" s="46">
        <v>1.276906E-3</v>
      </c>
    </row>
    <row r="196" spans="1:19" x14ac:dyDescent="0.2">
      <c r="A196" s="1">
        <v>4.68</v>
      </c>
      <c r="B196" s="14">
        <v>3880.6341459999999</v>
      </c>
      <c r="C196" s="14">
        <v>476.48780490000001</v>
      </c>
      <c r="D196" s="14">
        <v>8.1483509600000001</v>
      </c>
      <c r="E196" s="37">
        <f t="shared" si="43"/>
        <v>256.95716750688337</v>
      </c>
      <c r="F196" s="37">
        <f t="shared" si="41"/>
        <v>0.16507099166911335</v>
      </c>
      <c r="G196" s="37">
        <f t="shared" si="42"/>
        <v>1.3354719888406786E-3</v>
      </c>
      <c r="I196" s="33"/>
      <c r="Q196" s="46">
        <v>258.13385799999998</v>
      </c>
      <c r="R196" s="46">
        <v>0.160261189</v>
      </c>
      <c r="S196" s="46">
        <v>1.290649E-3</v>
      </c>
    </row>
    <row r="197" spans="1:19" x14ac:dyDescent="0.2">
      <c r="A197" s="1">
        <v>4.7039999999999997</v>
      </c>
      <c r="B197" s="14">
        <v>3832.3658540000001</v>
      </c>
      <c r="C197" s="14">
        <v>470.5853659</v>
      </c>
      <c r="D197" s="14">
        <v>8.1556406619999997</v>
      </c>
      <c r="E197" s="37">
        <f t="shared" si="43"/>
        <v>256.85178980963894</v>
      </c>
      <c r="F197" s="37">
        <f t="shared" si="41"/>
        <v>0.1662218615726575</v>
      </c>
      <c r="G197" s="37">
        <f t="shared" si="42"/>
        <v>1.3453622553092543E-3</v>
      </c>
      <c r="I197" s="33"/>
      <c r="Q197" s="46">
        <v>258.03143499999999</v>
      </c>
      <c r="R197" s="46">
        <v>0.161743361</v>
      </c>
      <c r="S197" s="46">
        <v>1.3031290000000001E-3</v>
      </c>
    </row>
    <row r="198" spans="1:19" x14ac:dyDescent="0.2">
      <c r="A198" s="1">
        <v>4.7279999999999998</v>
      </c>
      <c r="B198" s="14">
        <v>3781.4146340000002</v>
      </c>
      <c r="C198" s="14">
        <v>463.73170729999998</v>
      </c>
      <c r="D198" s="14">
        <v>8.1632448219999993</v>
      </c>
      <c r="E198" s="37">
        <f t="shared" si="43"/>
        <v>256.74188480123581</v>
      </c>
      <c r="F198" s="37">
        <f t="shared" si="41"/>
        <v>0.16763150522460576</v>
      </c>
      <c r="G198" s="37">
        <f t="shared" si="42"/>
        <v>1.3566549884816712E-3</v>
      </c>
      <c r="I198" s="33"/>
      <c r="Q198" s="46">
        <v>257.92436629999997</v>
      </c>
      <c r="R198" s="46">
        <v>0.16349523899999999</v>
      </c>
      <c r="S198" s="46">
        <v>1.3171140000000001E-3</v>
      </c>
    </row>
    <row r="199" spans="1:19" x14ac:dyDescent="0.2">
      <c r="A199" s="1">
        <v>4.7519999999999998</v>
      </c>
      <c r="B199" s="14">
        <v>3734.4146340000002</v>
      </c>
      <c r="C199" s="14">
        <v>458.02439020000003</v>
      </c>
      <c r="D199" s="14">
        <v>8.1768872439999996</v>
      </c>
      <c r="E199" s="37">
        <f t="shared" si="43"/>
        <v>256.54475341942231</v>
      </c>
      <c r="F199" s="37">
        <f t="shared" si="41"/>
        <v>0.16889846237057932</v>
      </c>
      <c r="G199" s="37">
        <f t="shared" si="42"/>
        <v>1.368026282072632E-3</v>
      </c>
      <c r="I199" s="33"/>
      <c r="Q199" s="46">
        <v>257.73170229999999</v>
      </c>
      <c r="R199" s="46">
        <v>0.16540901399999999</v>
      </c>
      <c r="S199" s="46">
        <v>1.3335930000000001E-3</v>
      </c>
    </row>
    <row r="200" spans="1:19" x14ac:dyDescent="0.2">
      <c r="A200" s="1">
        <v>4.7759999999999998</v>
      </c>
      <c r="B200" s="14">
        <v>3686.5609760000002</v>
      </c>
      <c r="C200" s="14">
        <v>450.46341460000002</v>
      </c>
      <c r="D200" s="14">
        <v>8.1908611830000009</v>
      </c>
      <c r="E200" s="37">
        <f t="shared" si="43"/>
        <v>256.34289195503493</v>
      </c>
      <c r="F200" s="37">
        <f t="shared" si="41"/>
        <v>0.17072230686250892</v>
      </c>
      <c r="G200" s="37">
        <f t="shared" si="42"/>
        <v>1.3818210797389274E-3</v>
      </c>
      <c r="I200" s="33"/>
      <c r="Q200" s="46">
        <v>257.53360229999998</v>
      </c>
      <c r="R200" s="46">
        <v>0.167884915</v>
      </c>
      <c r="S200" s="46">
        <v>1.3525729999999999E-3</v>
      </c>
    </row>
    <row r="201" spans="1:19" x14ac:dyDescent="0.2">
      <c r="A201" s="1">
        <v>4.8</v>
      </c>
      <c r="B201" s="14">
        <v>3644.0930229999999</v>
      </c>
      <c r="C201" s="14">
        <v>444.32558139999998</v>
      </c>
      <c r="D201" s="14">
        <v>8.2068738830000001</v>
      </c>
      <c r="E201" s="37">
        <f t="shared" si="43"/>
        <v>256.11165241982667</v>
      </c>
      <c r="F201" s="37">
        <f t="shared" ref="F201:F210" si="44" xml:space="preserve"> E201^2*(1/SQRT(C201)-1/SQRT(B201))/((H$7-H$10*E201^2)*SQRT(11*43))</f>
        <v>0.1682207714768866</v>
      </c>
      <c r="G201" s="37">
        <f xml:space="preserve"> E201*(1/SQRT(C201)+1/SQRT(B201))/((H$7-H$10*E201^2)*SQRT(11*43))</f>
        <v>1.3616469336966018E-3</v>
      </c>
      <c r="I201" s="33"/>
      <c r="Q201" s="46">
        <v>257.30567919999999</v>
      </c>
      <c r="R201" s="46">
        <v>0.166188744</v>
      </c>
      <c r="S201" s="46">
        <v>1.3389560000000001E-3</v>
      </c>
    </row>
    <row r="202" spans="1:19" x14ac:dyDescent="0.2">
      <c r="A202" s="1">
        <v>4.8239999999999998</v>
      </c>
      <c r="B202" s="14">
        <v>3599.2558140000001</v>
      </c>
      <c r="C202" s="14">
        <v>438.30232560000002</v>
      </c>
      <c r="D202" s="14">
        <v>8.2245357440000006</v>
      </c>
      <c r="E202" s="37">
        <f t="shared" si="43"/>
        <v>255.85668497392649</v>
      </c>
      <c r="F202" s="37">
        <f t="shared" si="44"/>
        <v>0.16973472953021715</v>
      </c>
      <c r="G202" s="37">
        <f t="shared" ref="G202:G210" si="45" xml:space="preserve"> E202*(1/SQRT(C202)+1/SQRT(B202))/((H$7-H$10*E202^2)*SQRT(11*43))</f>
        <v>1.3745774755707153E-3</v>
      </c>
      <c r="I202" s="33"/>
      <c r="Q202" s="46">
        <v>257.05316470000002</v>
      </c>
      <c r="R202" s="46">
        <v>0.16851585099999999</v>
      </c>
      <c r="S202" s="46">
        <v>1.358354E-3</v>
      </c>
    </row>
    <row r="203" spans="1:19" x14ac:dyDescent="0.2">
      <c r="A203" s="1">
        <v>4.8479999999999999</v>
      </c>
      <c r="B203" s="14">
        <v>3549.8837210000002</v>
      </c>
      <c r="C203" s="14">
        <v>431.2790698</v>
      </c>
      <c r="D203" s="14">
        <v>8.2432654830000001</v>
      </c>
      <c r="E203" s="37">
        <f t="shared" si="43"/>
        <v>255.58639852743383</v>
      </c>
      <c r="F203" s="37">
        <f t="shared" si="44"/>
        <v>0.17154625214186686</v>
      </c>
      <c r="G203" s="37">
        <f t="shared" si="45"/>
        <v>1.3894248027635447E-3</v>
      </c>
      <c r="I203" s="33"/>
      <c r="Q203" s="46">
        <v>256.78413119999999</v>
      </c>
      <c r="R203" s="46">
        <v>0.17118412699999999</v>
      </c>
      <c r="S203" s="46">
        <v>1.380025E-3</v>
      </c>
    </row>
    <row r="204" spans="1:19" x14ac:dyDescent="0.2">
      <c r="A204" s="1">
        <v>4.8719999999999999</v>
      </c>
      <c r="B204" s="14">
        <v>3506.4418599999999</v>
      </c>
      <c r="C204" s="14">
        <v>423.81395350000003</v>
      </c>
      <c r="D204" s="14">
        <v>8.2634966970000008</v>
      </c>
      <c r="E204" s="37">
        <f t="shared" si="43"/>
        <v>255.29455220141961</v>
      </c>
      <c r="F204" s="37">
        <f t="shared" si="44"/>
        <v>0.173648598322315</v>
      </c>
      <c r="G204" s="37">
        <f t="shared" si="45"/>
        <v>1.4051921997506804E-3</v>
      </c>
      <c r="I204" s="33"/>
      <c r="Q204" s="46">
        <v>256.49211910000002</v>
      </c>
      <c r="R204" s="46">
        <v>0.174208271</v>
      </c>
      <c r="S204" s="46">
        <v>1.4031390000000001E-3</v>
      </c>
    </row>
    <row r="205" spans="1:19" x14ac:dyDescent="0.2">
      <c r="A205" s="1">
        <v>4.8959999999999999</v>
      </c>
      <c r="B205" s="14">
        <v>3459.5348840000001</v>
      </c>
      <c r="C205" s="14">
        <v>418.18604649999997</v>
      </c>
      <c r="D205" s="14">
        <v>8.2851995889999994</v>
      </c>
      <c r="E205" s="37">
        <f t="shared" si="43"/>
        <v>254.9815950330489</v>
      </c>
      <c r="F205" s="37">
        <f t="shared" si="44"/>
        <v>0.17520034042599</v>
      </c>
      <c r="G205" s="37">
        <f t="shared" si="45"/>
        <v>1.4195451098963029E-3</v>
      </c>
      <c r="I205" s="33"/>
      <c r="Q205" s="46">
        <v>256.17727910000002</v>
      </c>
      <c r="R205" s="46">
        <v>0.17673894800000001</v>
      </c>
      <c r="S205" s="46">
        <v>1.425328E-3</v>
      </c>
    </row>
    <row r="206" spans="1:19" x14ac:dyDescent="0.2">
      <c r="A206" s="1">
        <v>4.92</v>
      </c>
      <c r="B206" s="14">
        <v>3417.7906979999998</v>
      </c>
      <c r="C206" s="14">
        <v>411.51162790000001</v>
      </c>
      <c r="D206" s="14">
        <v>8.3037374580000005</v>
      </c>
      <c r="E206" s="37">
        <f t="shared" si="43"/>
        <v>254.71437071438726</v>
      </c>
      <c r="F206" s="37">
        <f t="shared" si="44"/>
        <v>0.17714131195007296</v>
      </c>
      <c r="G206" s="37">
        <f t="shared" si="45"/>
        <v>1.4345378955916773E-3</v>
      </c>
      <c r="I206" s="33"/>
      <c r="Q206" s="46">
        <v>255.90708860000001</v>
      </c>
      <c r="R206" s="46">
        <v>0.179514653</v>
      </c>
      <c r="S206" s="46">
        <v>1.4469820000000001E-3</v>
      </c>
    </row>
    <row r="207" spans="1:19" x14ac:dyDescent="0.2">
      <c r="A207" s="1">
        <v>4.944</v>
      </c>
      <c r="B207" s="14">
        <v>3372.8372089999998</v>
      </c>
      <c r="C207" s="14">
        <v>404.48837209999999</v>
      </c>
      <c r="D207" s="14">
        <v>8.3221881799999995</v>
      </c>
      <c r="E207" s="37">
        <f t="shared" si="43"/>
        <v>254.44848372504308</v>
      </c>
      <c r="F207" s="37">
        <f t="shared" si="44"/>
        <v>0.17920520219544281</v>
      </c>
      <c r="G207" s="37">
        <f t="shared" si="45"/>
        <v>1.4504953489793849E-3</v>
      </c>
      <c r="I207" s="33"/>
      <c r="Q207" s="46">
        <v>255.6370417</v>
      </c>
      <c r="R207" s="46">
        <v>0.18240805099999999</v>
      </c>
      <c r="S207" s="46">
        <v>1.469555E-3</v>
      </c>
    </row>
    <row r="208" spans="1:19" x14ac:dyDescent="0.2">
      <c r="A208" s="1">
        <v>4.968</v>
      </c>
      <c r="B208" s="14">
        <v>3330.2325580000002</v>
      </c>
      <c r="C208" s="14">
        <v>398.83720929999998</v>
      </c>
      <c r="D208" s="14">
        <v>8.3419736909999997</v>
      </c>
      <c r="E208" s="37">
        <f t="shared" si="43"/>
        <v>254.16344716175709</v>
      </c>
      <c r="F208" s="37">
        <f t="shared" si="44"/>
        <v>0.1809095772165181</v>
      </c>
      <c r="G208" s="37">
        <f t="shared" si="45"/>
        <v>1.4651502948580242E-3</v>
      </c>
      <c r="I208" s="33"/>
      <c r="Q208" s="46">
        <v>255.34624260000001</v>
      </c>
      <c r="R208" s="46">
        <v>0.184987134</v>
      </c>
      <c r="S208" s="46">
        <v>1.4912339999999999E-3</v>
      </c>
    </row>
    <row r="209" spans="1:19" x14ac:dyDescent="0.2">
      <c r="A209" s="1">
        <v>4.992</v>
      </c>
      <c r="B209" s="14">
        <v>3288.2093020000002</v>
      </c>
      <c r="C209" s="14">
        <v>392.53488370000002</v>
      </c>
      <c r="D209" s="14">
        <v>8.3590690690000002</v>
      </c>
      <c r="E209" s="37">
        <f t="shared" si="43"/>
        <v>253.91723338464311</v>
      </c>
      <c r="F209" s="37">
        <f t="shared" si="44"/>
        <v>0.18284031193113992</v>
      </c>
      <c r="G209" s="37">
        <f t="shared" si="45"/>
        <v>1.4803442925120419E-3</v>
      </c>
      <c r="I209" s="33"/>
      <c r="Q209" s="46">
        <v>255.09399429999999</v>
      </c>
      <c r="R209" s="46">
        <v>0.18767877299999999</v>
      </c>
      <c r="S209" s="46">
        <v>1.512509E-3</v>
      </c>
    </row>
    <row r="210" spans="1:19" x14ac:dyDescent="0.2">
      <c r="A210" s="1">
        <v>5.016</v>
      </c>
      <c r="B210" s="14">
        <v>3246.7441859999999</v>
      </c>
      <c r="C210" s="14">
        <v>386.88372090000001</v>
      </c>
      <c r="D210" s="14">
        <v>8.3738962729999997</v>
      </c>
      <c r="E210" s="37">
        <f t="shared" si="43"/>
        <v>253.70373513314652</v>
      </c>
      <c r="F210" s="37">
        <f t="shared" si="44"/>
        <v>0.18454767470540312</v>
      </c>
      <c r="G210" s="37">
        <f t="shared" si="45"/>
        <v>1.4943636774421578E-3</v>
      </c>
      <c r="I210" s="33"/>
      <c r="Q210" s="46">
        <v>254.87449029999999</v>
      </c>
      <c r="R210" s="46">
        <v>0.19004442099999999</v>
      </c>
      <c r="S210" s="46">
        <v>1.5318040000000001E-3</v>
      </c>
    </row>
    <row r="211" spans="1:19" x14ac:dyDescent="0.2">
      <c r="A211" s="1">
        <v>5.04</v>
      </c>
      <c r="B211" s="14">
        <v>3208.4444440000002</v>
      </c>
      <c r="C211" s="14">
        <v>382.51111109999999</v>
      </c>
      <c r="D211" s="14">
        <v>8.3893299159999994</v>
      </c>
      <c r="E211" s="37">
        <f t="shared" si="43"/>
        <v>253.48155029918735</v>
      </c>
      <c r="F211" s="37">
        <f t="shared" ref="F211:F220" si="46" xml:space="preserve"> E211^2*(1/SQRT(C211)-1/SQRT(B211))/((H$7-H$10*E211^2)*SQRT(11*45))</f>
        <v>0.18170146664246126</v>
      </c>
      <c r="G211" s="37">
        <f xml:space="preserve"> E211*(1/SQRT(C211)+1/SQRT(B211))/((H$7-H$10*E211^2)*SQRT(11*45))</f>
        <v>1.4728949629076826E-3</v>
      </c>
      <c r="I211" s="33"/>
      <c r="Q211" s="46">
        <v>254.6453109</v>
      </c>
      <c r="R211" s="46">
        <v>0.18772740399999999</v>
      </c>
      <c r="S211" s="46">
        <v>1.5147870000000001E-3</v>
      </c>
    </row>
    <row r="212" spans="1:19" x14ac:dyDescent="0.2">
      <c r="A212" s="1">
        <v>5.0640000000000001</v>
      </c>
      <c r="B212" s="14">
        <v>3169.377778</v>
      </c>
      <c r="C212" s="14">
        <v>377.11111110000002</v>
      </c>
      <c r="D212" s="14">
        <v>8.4014167559999997</v>
      </c>
      <c r="E212" s="37">
        <f t="shared" si="43"/>
        <v>253.30757753730273</v>
      </c>
      <c r="F212" s="37">
        <f t="shared" si="46"/>
        <v>0.18332836342716416</v>
      </c>
      <c r="G212" s="37">
        <f t="shared" ref="G212:G220" si="47" xml:space="preserve"> E212*(1/SQRT(C212)+1/SQRT(B212))/((H$7-H$10*E212^2)*SQRT(11*45))</f>
        <v>1.4859579521476222E-3</v>
      </c>
      <c r="I212" s="33"/>
      <c r="Q212" s="46">
        <v>254.46534249999999</v>
      </c>
      <c r="R212" s="46">
        <v>0.18988313500000001</v>
      </c>
      <c r="S212" s="46">
        <v>1.5320850000000001E-3</v>
      </c>
    </row>
    <row r="213" spans="1:19" x14ac:dyDescent="0.2">
      <c r="A213" s="1">
        <v>5.0880000000000001</v>
      </c>
      <c r="B213" s="14">
        <v>3131.8222219999998</v>
      </c>
      <c r="C213" s="14">
        <v>371.53333329999998</v>
      </c>
      <c r="D213" s="14">
        <v>8.4122484699999998</v>
      </c>
      <c r="E213" s="37">
        <f t="shared" si="43"/>
        <v>253.15169271221305</v>
      </c>
      <c r="F213" s="37">
        <f t="shared" si="46"/>
        <v>0.18505814252569855</v>
      </c>
      <c r="G213" s="37">
        <f t="shared" si="47"/>
        <v>1.499153123576637E-3</v>
      </c>
      <c r="I213" s="33"/>
      <c r="Q213" s="46">
        <v>254.30370590000001</v>
      </c>
      <c r="R213" s="46">
        <v>0.192096671</v>
      </c>
      <c r="S213" s="46">
        <v>1.5491229999999999E-3</v>
      </c>
    </row>
    <row r="214" spans="1:19" x14ac:dyDescent="0.2">
      <c r="A214" s="1">
        <v>5.1120000000000001</v>
      </c>
      <c r="B214" s="14">
        <v>3090</v>
      </c>
      <c r="C214" s="14">
        <v>367.02222219999999</v>
      </c>
      <c r="D214" s="14">
        <v>8.4235875359999994</v>
      </c>
      <c r="E214" s="37">
        <f t="shared" si="43"/>
        <v>252.98852791681787</v>
      </c>
      <c r="F214" s="37">
        <f t="shared" si="46"/>
        <v>0.18635804132447964</v>
      </c>
      <c r="G214" s="37">
        <f t="shared" si="47"/>
        <v>1.5113825013486056E-3</v>
      </c>
      <c r="I214" s="33"/>
      <c r="Q214" s="46">
        <v>254.1341434</v>
      </c>
      <c r="R214" s="46">
        <v>0.193883007</v>
      </c>
      <c r="S214" s="46">
        <v>1.5653220000000001E-3</v>
      </c>
    </row>
    <row r="215" spans="1:19" x14ac:dyDescent="0.2">
      <c r="A215" s="1">
        <v>5.1360000000000001</v>
      </c>
      <c r="B215" s="14">
        <v>3050.688889</v>
      </c>
      <c r="C215" s="14">
        <v>361.6</v>
      </c>
      <c r="D215" s="14">
        <v>8.4327128210000009</v>
      </c>
      <c r="E215" s="37">
        <f t="shared" si="43"/>
        <v>252.85723402109684</v>
      </c>
      <c r="F215" s="37">
        <f t="shared" si="46"/>
        <v>0.18803686978229264</v>
      </c>
      <c r="G215" s="37">
        <f t="shared" si="47"/>
        <v>1.5245498765983569E-3</v>
      </c>
      <c r="I215" s="33"/>
      <c r="Q215" s="46">
        <v>253.9974258</v>
      </c>
      <c r="R215" s="46">
        <v>0.19597867399999999</v>
      </c>
      <c r="S215" s="46">
        <v>1.581807E-3</v>
      </c>
    </row>
    <row r="216" spans="1:19" x14ac:dyDescent="0.2">
      <c r="A216" s="1">
        <v>5.16</v>
      </c>
      <c r="B216" s="14">
        <v>3014.1555560000002</v>
      </c>
      <c r="C216" s="14">
        <v>357.02222219999999</v>
      </c>
      <c r="D216" s="14">
        <v>8.4386778969999998</v>
      </c>
      <c r="E216" s="37">
        <f t="shared" si="43"/>
        <v>252.77141616800387</v>
      </c>
      <c r="F216" s="37">
        <f t="shared" si="46"/>
        <v>0.18939448100739154</v>
      </c>
      <c r="G216" s="37">
        <f t="shared" si="47"/>
        <v>1.535662786193786E-3</v>
      </c>
      <c r="I216" s="33"/>
      <c r="Q216" s="46">
        <v>253.90793189999999</v>
      </c>
      <c r="R216" s="46">
        <v>0.19762063899999999</v>
      </c>
      <c r="S216" s="46">
        <v>1.59519E-3</v>
      </c>
    </row>
    <row r="217" spans="1:19" x14ac:dyDescent="0.2">
      <c r="A217" s="1">
        <v>5.1840000000000002</v>
      </c>
      <c r="B217" s="14">
        <v>2979.1333330000002</v>
      </c>
      <c r="C217" s="14">
        <v>353.04444439999997</v>
      </c>
      <c r="D217" s="14">
        <v>8.4463398220000006</v>
      </c>
      <c r="E217" s="37">
        <f t="shared" si="43"/>
        <v>252.66119433693265</v>
      </c>
      <c r="F217" s="37">
        <f t="shared" si="46"/>
        <v>0.19059165005100165</v>
      </c>
      <c r="G217" s="37">
        <f t="shared" si="47"/>
        <v>1.546335650089644E-3</v>
      </c>
      <c r="I217" s="33"/>
      <c r="Q217" s="46">
        <v>253.79283860000001</v>
      </c>
      <c r="R217" s="46">
        <v>0.19915998200000001</v>
      </c>
      <c r="S217" s="46">
        <v>1.6086480000000001E-3</v>
      </c>
    </row>
    <row r="218" spans="1:19" x14ac:dyDescent="0.2">
      <c r="A218" s="1">
        <v>5.2080000000000002</v>
      </c>
      <c r="B218" s="14">
        <v>2941.9555559999999</v>
      </c>
      <c r="C218" s="14">
        <v>347.84444439999999</v>
      </c>
      <c r="D218" s="14">
        <v>8.4575344280000007</v>
      </c>
      <c r="E218" s="37">
        <f t="shared" si="43"/>
        <v>252.50016841439268</v>
      </c>
      <c r="F218" s="37">
        <f t="shared" si="46"/>
        <v>0.19235841045866364</v>
      </c>
      <c r="G218" s="37">
        <f t="shared" si="47"/>
        <v>1.5602759813670652E-3</v>
      </c>
      <c r="I218" s="33"/>
      <c r="Q218" s="46">
        <v>253.62439660000001</v>
      </c>
      <c r="R218" s="46">
        <v>0.20142744800000001</v>
      </c>
      <c r="S218" s="46">
        <v>1.626595E-3</v>
      </c>
    </row>
    <row r="219" spans="1:19" x14ac:dyDescent="0.2">
      <c r="A219" s="1">
        <v>5.2320000000000002</v>
      </c>
      <c r="B219" s="14">
        <v>2908.2888889999999</v>
      </c>
      <c r="C219" s="14">
        <v>343.1777778</v>
      </c>
      <c r="D219" s="14">
        <v>8.4672388489999992</v>
      </c>
      <c r="E219" s="37">
        <f t="shared" si="43"/>
        <v>252.36059230142507</v>
      </c>
      <c r="F219" s="37">
        <f t="shared" si="46"/>
        <v>0.19396705563395061</v>
      </c>
      <c r="G219" s="37">
        <f t="shared" si="47"/>
        <v>1.572969607976254E-3</v>
      </c>
      <c r="I219" s="33"/>
      <c r="Q219" s="46">
        <v>253.47810939999999</v>
      </c>
      <c r="R219" s="46">
        <v>0.20347380800000001</v>
      </c>
      <c r="S219" s="46">
        <v>1.6427900000000001E-3</v>
      </c>
    </row>
    <row r="220" spans="1:19" x14ac:dyDescent="0.2">
      <c r="A220" s="1">
        <v>5.2560000000000002</v>
      </c>
      <c r="B220" s="14">
        <v>2871.7111110000001</v>
      </c>
      <c r="C220" s="14">
        <v>338.75555559999998</v>
      </c>
      <c r="D220" s="14">
        <v>8.4782104910000005</v>
      </c>
      <c r="E220" s="37">
        <f t="shared" si="43"/>
        <v>252.20280569661952</v>
      </c>
      <c r="F220" s="37">
        <f t="shared" si="46"/>
        <v>0.19547792753635576</v>
      </c>
      <c r="G220" s="37">
        <f t="shared" si="47"/>
        <v>1.586020407198693E-3</v>
      </c>
      <c r="I220" s="33"/>
      <c r="Q220" s="46">
        <v>253.3124253</v>
      </c>
      <c r="R220" s="46">
        <v>0.20546389200000001</v>
      </c>
      <c r="S220" s="46">
        <v>1.65974E-3</v>
      </c>
    </row>
    <row r="221" spans="1:19" x14ac:dyDescent="0.2">
      <c r="A221" s="1">
        <v>5.28</v>
      </c>
      <c r="B221" s="14">
        <v>2838.8936170000002</v>
      </c>
      <c r="C221" s="14">
        <v>335.65957450000002</v>
      </c>
      <c r="D221" s="14">
        <v>8.4892982240000006</v>
      </c>
      <c r="E221" s="37">
        <f t="shared" si="43"/>
        <v>252.04336557512391</v>
      </c>
      <c r="F221" s="37">
        <f t="shared" ref="F221:F230" si="48" xml:space="preserve"> E221^2*(1/SQRT(C221)-1/SQRT(B221))/((H$7-H$10*E221^2)*SQRT(11*47))</f>
        <v>0.19226963936402072</v>
      </c>
      <c r="G221" s="37">
        <f xml:space="preserve"> E221*(1/SQRT(C221)+1/SQRT(B221))/((H$7-H$10*E221^2)*SQRT(11*47))</f>
        <v>1.5623838117893162E-3</v>
      </c>
      <c r="I221" s="33"/>
      <c r="Q221" s="46">
        <v>253.14467590000001</v>
      </c>
      <c r="R221" s="46">
        <v>0.202486893</v>
      </c>
      <c r="S221" s="46">
        <v>1.6382510000000001E-3</v>
      </c>
    </row>
    <row r="222" spans="1:19" x14ac:dyDescent="0.2">
      <c r="A222" s="1">
        <v>5.3040000000000003</v>
      </c>
      <c r="B222" s="14">
        <v>2803.553191</v>
      </c>
      <c r="C222" s="14">
        <v>330.91489360000003</v>
      </c>
      <c r="D222" s="14">
        <v>8.499795701</v>
      </c>
      <c r="E222" s="37">
        <f t="shared" si="43"/>
        <v>251.8924273314816</v>
      </c>
      <c r="F222" s="37">
        <f t="shared" si="48"/>
        <v>0.19395226999228796</v>
      </c>
      <c r="G222" s="37">
        <f t="shared" ref="G222:G230" si="49" xml:space="preserve"> E222*(1/SQRT(C222)+1/SQRT(B222))/((H$7-H$10*E222^2)*SQRT(11*47))</f>
        <v>1.5759509278820715E-3</v>
      </c>
      <c r="I222" s="33"/>
      <c r="Q222" s="46">
        <v>252.98557220000001</v>
      </c>
      <c r="R222" s="46">
        <v>0.20462934899999999</v>
      </c>
      <c r="S222" s="46">
        <v>1.6555230000000001E-3</v>
      </c>
    </row>
    <row r="223" spans="1:19" x14ac:dyDescent="0.2">
      <c r="A223" s="1">
        <v>5.3280000000000003</v>
      </c>
      <c r="B223" s="14">
        <v>2770.8936170000002</v>
      </c>
      <c r="C223" s="14">
        <v>324.93617019999999</v>
      </c>
      <c r="D223" s="14">
        <v>8.5147019440000005</v>
      </c>
      <c r="E223" s="37">
        <f t="shared" si="43"/>
        <v>251.67811960795811</v>
      </c>
      <c r="F223" s="37">
        <f t="shared" si="48"/>
        <v>0.19638246629577824</v>
      </c>
      <c r="G223" s="37">
        <f t="shared" si="49"/>
        <v>1.5930166930142847E-3</v>
      </c>
      <c r="I223" s="33"/>
      <c r="Q223" s="46">
        <v>252.75918139999999</v>
      </c>
      <c r="R223" s="46">
        <v>0.20771411100000001</v>
      </c>
      <c r="S223" s="46">
        <v>1.6777300000000001E-3</v>
      </c>
    </row>
    <row r="224" spans="1:19" x14ac:dyDescent="0.2">
      <c r="A224" s="1">
        <v>5.3520000000000003</v>
      </c>
      <c r="B224" s="14">
        <v>2736.851064</v>
      </c>
      <c r="C224" s="14">
        <v>320.61702129999998</v>
      </c>
      <c r="D224" s="14">
        <v>8.5274591389999994</v>
      </c>
      <c r="E224" s="37">
        <f t="shared" si="43"/>
        <v>251.49472800234921</v>
      </c>
      <c r="F224" s="37">
        <f t="shared" si="48"/>
        <v>0.19803127613096527</v>
      </c>
      <c r="G224" s="37">
        <f t="shared" si="49"/>
        <v>1.6069274051140879E-3</v>
      </c>
      <c r="I224" s="33"/>
      <c r="Q224" s="46">
        <v>252.56500389999999</v>
      </c>
      <c r="R224" s="46">
        <v>0.20989650100000001</v>
      </c>
      <c r="S224" s="46">
        <v>1.6959900000000001E-3</v>
      </c>
    </row>
    <row r="225" spans="1:20" x14ac:dyDescent="0.2">
      <c r="A225" s="1">
        <v>5.3760000000000003</v>
      </c>
      <c r="B225" s="14">
        <v>2700.5744679999998</v>
      </c>
      <c r="C225" s="14">
        <v>316.23404260000001</v>
      </c>
      <c r="D225" s="14">
        <v>8.5384882560000008</v>
      </c>
      <c r="E225" s="37">
        <f t="shared" si="43"/>
        <v>251.336191627815</v>
      </c>
      <c r="F225" s="37">
        <f t="shared" si="48"/>
        <v>0.19966388748232652</v>
      </c>
      <c r="G225" s="37">
        <f t="shared" si="49"/>
        <v>1.6209325087370617E-3</v>
      </c>
      <c r="I225" s="33"/>
      <c r="Q225" s="46">
        <v>252.39681970000001</v>
      </c>
      <c r="R225" s="46">
        <v>0.21200091800000001</v>
      </c>
      <c r="S225" s="46">
        <v>1.7138559999999999E-3</v>
      </c>
    </row>
    <row r="226" spans="1:20" x14ac:dyDescent="0.2">
      <c r="A226" s="1">
        <v>5.4</v>
      </c>
      <c r="B226" s="14">
        <v>2667.553191</v>
      </c>
      <c r="C226" s="14">
        <v>311.68085109999998</v>
      </c>
      <c r="D226" s="14">
        <v>8.5519619109999994</v>
      </c>
      <c r="E226" s="37">
        <f t="shared" si="43"/>
        <v>251.14253188453705</v>
      </c>
      <c r="F226" s="37">
        <f t="shared" si="48"/>
        <v>0.20153279004774893</v>
      </c>
      <c r="G226" s="37">
        <f t="shared" si="49"/>
        <v>1.6359718962764994E-3</v>
      </c>
      <c r="I226" s="33"/>
      <c r="Q226" s="46">
        <v>252.19097640000001</v>
      </c>
      <c r="R226" s="46">
        <v>0.21443611800000001</v>
      </c>
      <c r="S226" s="46">
        <v>1.7334799999999999E-3</v>
      </c>
    </row>
    <row r="227" spans="1:20" x14ac:dyDescent="0.2">
      <c r="A227" s="1">
        <v>5.4240000000000004</v>
      </c>
      <c r="B227" s="14">
        <v>2634.2127660000001</v>
      </c>
      <c r="C227" s="14">
        <v>307.80851059999998</v>
      </c>
      <c r="D227" s="14">
        <v>8.5697651510000004</v>
      </c>
      <c r="E227" s="37">
        <f t="shared" si="43"/>
        <v>250.88666533963988</v>
      </c>
      <c r="F227" s="37">
        <f t="shared" si="48"/>
        <v>0.20319487846313264</v>
      </c>
      <c r="G227" s="37">
        <f t="shared" si="49"/>
        <v>1.6511945258438066E-3</v>
      </c>
      <c r="I227" s="33"/>
      <c r="Q227" s="46">
        <v>251.9183586</v>
      </c>
      <c r="R227" s="46">
        <v>0.21678777799999999</v>
      </c>
      <c r="S227" s="46">
        <v>1.7544380000000001E-3</v>
      </c>
    </row>
    <row r="228" spans="1:20" x14ac:dyDescent="0.2">
      <c r="A228" s="1">
        <v>5.4480000000000004</v>
      </c>
      <c r="B228" s="14">
        <v>2602.1276600000001</v>
      </c>
      <c r="C228" s="14">
        <v>302.48936170000002</v>
      </c>
      <c r="D228" s="14">
        <v>8.5863841159999996</v>
      </c>
      <c r="E228" s="37">
        <f t="shared" si="43"/>
        <v>250.64784005213568</v>
      </c>
      <c r="F228" s="37">
        <f t="shared" si="48"/>
        <v>0.20563077207407668</v>
      </c>
      <c r="G228" s="37">
        <f t="shared" si="49"/>
        <v>1.6692385464661741E-3</v>
      </c>
      <c r="I228" s="33"/>
      <c r="Q228" s="46">
        <v>251.6632457</v>
      </c>
      <c r="R228" s="46">
        <v>0.219919531</v>
      </c>
      <c r="S228" s="46">
        <v>1.7780269999999999E-3</v>
      </c>
    </row>
    <row r="229" spans="1:20" x14ac:dyDescent="0.2">
      <c r="A229" s="1">
        <v>5.4720000000000004</v>
      </c>
      <c r="B229" s="14">
        <v>2567.5106380000002</v>
      </c>
      <c r="C229" s="14">
        <v>298.61702129999998</v>
      </c>
      <c r="D229" s="14">
        <v>8.5984111179999996</v>
      </c>
      <c r="E229" s="37">
        <f t="shared" si="43"/>
        <v>250.47501515474946</v>
      </c>
      <c r="F229" s="37">
        <f t="shared" si="48"/>
        <v>0.20721223795990365</v>
      </c>
      <c r="G229" s="37">
        <f t="shared" si="49"/>
        <v>1.6835671892480605E-3</v>
      </c>
      <c r="I229" s="33"/>
      <c r="Q229" s="46">
        <v>251.47825349999999</v>
      </c>
      <c r="R229" s="46">
        <v>0.22198869299999999</v>
      </c>
      <c r="S229" s="46">
        <v>1.7964280000000001E-3</v>
      </c>
    </row>
    <row r="230" spans="1:20" x14ac:dyDescent="0.2">
      <c r="A230" s="1">
        <v>5.4960000000000004</v>
      </c>
      <c r="B230" s="14">
        <v>2536.3404260000002</v>
      </c>
      <c r="C230" s="14">
        <v>295.06382980000001</v>
      </c>
      <c r="D230" s="14">
        <v>8.6095481839999994</v>
      </c>
      <c r="E230" s="37">
        <f t="shared" si="43"/>
        <v>250.31498546839802</v>
      </c>
      <c r="F230" s="37">
        <f t="shared" si="48"/>
        <v>0.2087047036564523</v>
      </c>
      <c r="G230" s="37">
        <f t="shared" si="49"/>
        <v>1.6969373519156537E-3</v>
      </c>
      <c r="I230" s="33"/>
      <c r="Q230" s="46">
        <v>251.3066795</v>
      </c>
      <c r="R230" s="46">
        <v>0.22393185099999999</v>
      </c>
      <c r="S230" s="46">
        <v>1.813561E-3</v>
      </c>
    </row>
    <row r="231" spans="1:20" x14ac:dyDescent="0.2">
      <c r="A231" s="1">
        <v>5.52</v>
      </c>
      <c r="B231" s="14">
        <v>2509.653061</v>
      </c>
      <c r="C231" s="14">
        <v>290.95918369999998</v>
      </c>
      <c r="D231" s="14">
        <v>8.6213244850000006</v>
      </c>
      <c r="E231" s="37">
        <f t="shared" si="43"/>
        <v>250.14577691156319</v>
      </c>
      <c r="F231" s="37">
        <f t="shared" ref="F231:F240" si="50" xml:space="preserve"> E231^2*(1/SQRT(C231)-1/SQRT(B231))/((H$7-H$10*E231^2)*SQRT(11*49))</f>
        <v>0.20629484630152317</v>
      </c>
      <c r="G231" s="37">
        <f xml:space="preserve"> E231*(1/SQRT(C231)+1/SQRT(B231))/((H$7-H$10*E231^2)*SQRT(11*49))</f>
        <v>1.6762589768922823E-3</v>
      </c>
      <c r="I231" s="33"/>
      <c r="Q231" s="46">
        <v>251.12498070000001</v>
      </c>
      <c r="R231" s="46">
        <v>0.22169766199999999</v>
      </c>
      <c r="S231" s="46">
        <v>1.794391E-3</v>
      </c>
    </row>
    <row r="232" spans="1:20" x14ac:dyDescent="0.2">
      <c r="A232" s="1">
        <v>5.5439999999999996</v>
      </c>
      <c r="B232" s="14">
        <v>2480.0204079999999</v>
      </c>
      <c r="C232" s="14">
        <v>286.59183669999999</v>
      </c>
      <c r="D232" s="14">
        <v>8.6320024909999997</v>
      </c>
      <c r="E232" s="37">
        <f t="shared" si="43"/>
        <v>249.99235405929352</v>
      </c>
      <c r="F232" s="37">
        <f t="shared" si="50"/>
        <v>0.20828686958198786</v>
      </c>
      <c r="G232" s="37">
        <f t="shared" ref="G232:G240" si="51" xml:space="preserve"> E232*(1/SQRT(C232)+1/SQRT(B232))/((H$7-H$10*E232^2)*SQRT(11*49))</f>
        <v>1.6913701008090115E-3</v>
      </c>
      <c r="I232" s="33"/>
      <c r="Q232" s="46">
        <v>250.95998650000001</v>
      </c>
      <c r="R232" s="46">
        <v>0.224152781</v>
      </c>
      <c r="S232" s="46">
        <v>1.813189E-3</v>
      </c>
    </row>
    <row r="233" spans="1:20" x14ac:dyDescent="0.2">
      <c r="A233" s="1">
        <v>5.5679999999999996</v>
      </c>
      <c r="B233" s="14">
        <v>2449.346939</v>
      </c>
      <c r="C233" s="14">
        <v>283</v>
      </c>
      <c r="D233" s="14">
        <v>8.6469047529999994</v>
      </c>
      <c r="E233" s="37">
        <f t="shared" si="43"/>
        <v>249.77824264370145</v>
      </c>
      <c r="F233" s="37">
        <f t="shared" si="50"/>
        <v>0.20996932413596814</v>
      </c>
      <c r="G233" s="37">
        <f t="shared" si="51"/>
        <v>1.7063844662571544E-3</v>
      </c>
      <c r="I233" s="33"/>
      <c r="Q233" s="46">
        <v>250.72934480000001</v>
      </c>
      <c r="R233" s="46">
        <v>0.22639384000000001</v>
      </c>
      <c r="S233" s="46">
        <v>1.8328839999999999E-3</v>
      </c>
    </row>
    <row r="234" spans="1:20" x14ac:dyDescent="0.2">
      <c r="A234" s="1">
        <v>5.5919999999999996</v>
      </c>
      <c r="B234" s="14">
        <v>2418.7346940000002</v>
      </c>
      <c r="C234" s="14">
        <v>279.30612239999999</v>
      </c>
      <c r="D234" s="14">
        <v>8.6580690679999996</v>
      </c>
      <c r="E234" s="37">
        <f t="shared" si="43"/>
        <v>249.61784041954294</v>
      </c>
      <c r="F234" s="37">
        <f t="shared" si="50"/>
        <v>0.21165353733917078</v>
      </c>
      <c r="G234" s="37">
        <f t="shared" si="51"/>
        <v>1.72080568504005E-3</v>
      </c>
      <c r="I234" s="33"/>
      <c r="Q234" s="46">
        <v>250.55627509999999</v>
      </c>
      <c r="R234" s="46">
        <v>0.22852582299999999</v>
      </c>
      <c r="S234" s="46">
        <v>1.851023E-3</v>
      </c>
    </row>
    <row r="235" spans="1:20" s="15" customFormat="1" x14ac:dyDescent="0.2">
      <c r="A235" s="17">
        <v>5.6159999999999997</v>
      </c>
      <c r="B235" s="18">
        <v>2390.5102040000002</v>
      </c>
      <c r="C235" s="18">
        <v>276.0816327</v>
      </c>
      <c r="D235" s="18">
        <v>8.6694132499999998</v>
      </c>
      <c r="E235" s="44">
        <f t="shared" si="43"/>
        <v>249.45485594370683</v>
      </c>
      <c r="F235" s="44">
        <f t="shared" si="50"/>
        <v>0.21315600269253923</v>
      </c>
      <c r="G235" s="44">
        <f t="shared" si="51"/>
        <v>1.7342373674218284E-3</v>
      </c>
      <c r="H235" s="45"/>
      <c r="I235" s="34"/>
      <c r="J235" s="35"/>
      <c r="K235" s="22"/>
      <c r="L235" s="22"/>
      <c r="M235" s="19"/>
      <c r="N235" s="19"/>
      <c r="P235" s="38"/>
      <c r="Q235" s="47">
        <v>250.380177</v>
      </c>
      <c r="R235" s="47">
        <v>0.230463522</v>
      </c>
      <c r="S235" s="47">
        <v>1.8681220000000001E-3</v>
      </c>
      <c r="T235" s="47"/>
    </row>
    <row r="236" spans="1:20" x14ac:dyDescent="0.2">
      <c r="A236" s="1">
        <v>5.64</v>
      </c>
      <c r="B236" s="14">
        <v>2363.8979589999999</v>
      </c>
      <c r="C236" s="14">
        <v>272.67346939999999</v>
      </c>
      <c r="D236" s="14">
        <v>8.680722201</v>
      </c>
      <c r="E236" s="37">
        <f t="shared" si="43"/>
        <v>249.29237865882101</v>
      </c>
      <c r="F236" s="37">
        <f t="shared" si="50"/>
        <v>0.21483085987909292</v>
      </c>
      <c r="G236" s="37">
        <f t="shared" si="51"/>
        <v>1.748179360182925E-3</v>
      </c>
      <c r="I236" s="33"/>
      <c r="Q236" s="46">
        <v>250.2043898</v>
      </c>
      <c r="R236" s="46">
        <v>0.23258335099999999</v>
      </c>
      <c r="S236" s="46">
        <v>1.885741E-3</v>
      </c>
    </row>
    <row r="237" spans="1:20" x14ac:dyDescent="0.2">
      <c r="A237" s="1">
        <v>5.6639999999999997</v>
      </c>
      <c r="B237" s="14">
        <v>2336.693878</v>
      </c>
      <c r="C237" s="14">
        <v>269.32653060000001</v>
      </c>
      <c r="D237" s="14">
        <v>8.6912368329999996</v>
      </c>
      <c r="E237" s="37">
        <f t="shared" si="43"/>
        <v>249.14131353456364</v>
      </c>
      <c r="F237" s="37">
        <f t="shared" si="50"/>
        <v>0.21646707256762079</v>
      </c>
      <c r="G237" s="37">
        <f t="shared" si="51"/>
        <v>1.7620374315386262E-3</v>
      </c>
      <c r="I237" s="33"/>
      <c r="Q237" s="46">
        <v>250.04074249999999</v>
      </c>
      <c r="R237" s="46">
        <v>0.234637084</v>
      </c>
      <c r="S237" s="46">
        <v>1.9030710000000001E-3</v>
      </c>
    </row>
    <row r="238" spans="1:20" x14ac:dyDescent="0.2">
      <c r="A238" s="1">
        <v>5.6879999999999997</v>
      </c>
      <c r="B238" s="14">
        <v>2312.3673469999999</v>
      </c>
      <c r="C238" s="14">
        <v>265.12244900000002</v>
      </c>
      <c r="D238" s="14">
        <v>8.7021983130000002</v>
      </c>
      <c r="E238" s="37">
        <f t="shared" si="43"/>
        <v>248.9838276953372</v>
      </c>
      <c r="F238" s="37">
        <f t="shared" si="50"/>
        <v>0.2187488190931077</v>
      </c>
      <c r="G238" s="37">
        <f t="shared" si="51"/>
        <v>1.7781452676294291E-3</v>
      </c>
      <c r="I238" s="33"/>
      <c r="Q238" s="46">
        <v>249.8699326</v>
      </c>
      <c r="R238" s="46">
        <v>0.23740039700000001</v>
      </c>
      <c r="S238" s="46">
        <v>1.9229150000000001E-3</v>
      </c>
    </row>
    <row r="239" spans="1:20" x14ac:dyDescent="0.2">
      <c r="A239" s="1">
        <v>5.7119999999999997</v>
      </c>
      <c r="B239" s="14">
        <v>2287.2448979999999</v>
      </c>
      <c r="C239" s="14">
        <v>262.14285710000001</v>
      </c>
      <c r="D239" s="14">
        <v>8.7120888319999992</v>
      </c>
      <c r="E239" s="37">
        <f t="shared" si="43"/>
        <v>248.84172715754767</v>
      </c>
      <c r="F239" s="37">
        <f t="shared" si="50"/>
        <v>0.22026246699831015</v>
      </c>
      <c r="G239" s="37">
        <f t="shared" si="51"/>
        <v>1.7912125235927528E-3</v>
      </c>
      <c r="I239" s="33"/>
      <c r="Q239" s="46">
        <v>249.71563269999999</v>
      </c>
      <c r="R239" s="46">
        <v>0.23930015099999999</v>
      </c>
      <c r="S239" s="46">
        <v>1.93922E-3</v>
      </c>
    </row>
    <row r="240" spans="1:20" x14ac:dyDescent="0.2">
      <c r="A240" s="1">
        <v>5.7359999999999998</v>
      </c>
      <c r="B240" s="14">
        <v>2260.4489800000001</v>
      </c>
      <c r="C240" s="14">
        <v>259.14285710000001</v>
      </c>
      <c r="D240" s="14">
        <v>8.7262388200000007</v>
      </c>
      <c r="E240" s="37">
        <f t="shared" si="43"/>
        <v>248.63842566978772</v>
      </c>
      <c r="F240" s="37">
        <f t="shared" si="50"/>
        <v>0.22188352748797818</v>
      </c>
      <c r="G240" s="37">
        <f t="shared" si="51"/>
        <v>1.8060601520103168E-3</v>
      </c>
      <c r="I240" s="33"/>
      <c r="Q240" s="46">
        <v>249.4945937</v>
      </c>
      <c r="R240" s="46">
        <v>0.241421096</v>
      </c>
      <c r="S240" s="46">
        <v>1.9583460000000001E-3</v>
      </c>
    </row>
    <row r="241" spans="1:19" x14ac:dyDescent="0.2">
      <c r="A241" s="1">
        <v>5.76</v>
      </c>
      <c r="B241" s="14">
        <v>2236.8431369999998</v>
      </c>
      <c r="C241" s="14">
        <v>256.50980390000001</v>
      </c>
      <c r="D241" s="14">
        <v>8.7427387450000005</v>
      </c>
      <c r="E241" s="37">
        <f t="shared" si="43"/>
        <v>248.40135343336041</v>
      </c>
      <c r="F241" s="37">
        <f t="shared" ref="F241:F250" si="52" xml:space="preserve"> E241^2*(1/SQRT(C241)-1/SQRT(B241))/((H$7-H$10*E241^2)*SQRT(11*51))</f>
        <v>0.21900912081908411</v>
      </c>
      <c r="G241" s="37">
        <f xml:space="preserve"> E241*(1/SQRT(C241)+1/SQRT(B241))/((H$7-H$10*E241^2)*SQRT(11*51))</f>
        <v>1.7845594892298485E-3</v>
      </c>
      <c r="I241" s="33"/>
      <c r="Q241" s="46">
        <v>249.2364293</v>
      </c>
      <c r="R241" s="46">
        <v>0.23869212000000001</v>
      </c>
      <c r="S241" s="46">
        <v>1.9384269999999999E-3</v>
      </c>
    </row>
    <row r="242" spans="1:19" x14ac:dyDescent="0.2">
      <c r="A242" s="1">
        <v>5.7839999999999998</v>
      </c>
      <c r="B242" s="14">
        <v>2211.8431369999998</v>
      </c>
      <c r="C242" s="14">
        <v>253.0392157</v>
      </c>
      <c r="D242" s="14">
        <v>8.7598358810000008</v>
      </c>
      <c r="E242" s="37">
        <f t="shared" si="43"/>
        <v>248.15568847919758</v>
      </c>
      <c r="F242" s="37">
        <f t="shared" si="52"/>
        <v>0.22108429583086528</v>
      </c>
      <c r="G242" s="37">
        <f t="shared" ref="G242:G250" si="53" xml:space="preserve"> E242*(1/SQRT(C242)+1/SQRT(B242))/((H$7-H$10*E242^2)*SQRT(11*51))</f>
        <v>1.8016104057310414E-3</v>
      </c>
      <c r="I242" s="33"/>
      <c r="Q242" s="46">
        <v>248.9684622</v>
      </c>
      <c r="R242" s="46">
        <v>0.24135298399999999</v>
      </c>
      <c r="S242" s="46">
        <v>1.9603590000000001E-3</v>
      </c>
    </row>
    <row r="243" spans="1:19" x14ac:dyDescent="0.2">
      <c r="A243" s="1">
        <v>5.8079999999999998</v>
      </c>
      <c r="B243" s="14">
        <v>2185.4313729999999</v>
      </c>
      <c r="C243" s="14">
        <v>249.0784314</v>
      </c>
      <c r="D243" s="14">
        <v>8.7774643920000006</v>
      </c>
      <c r="E243" s="37">
        <f t="shared" si="43"/>
        <v>247.9023720066595</v>
      </c>
      <c r="F243" s="37">
        <f t="shared" si="52"/>
        <v>0.22351441510666628</v>
      </c>
      <c r="G243" s="37">
        <f t="shared" si="53"/>
        <v>1.8206586674120416E-3</v>
      </c>
      <c r="I243" s="33"/>
      <c r="Q243" s="46">
        <v>248.6916952</v>
      </c>
      <c r="R243" s="46">
        <v>0.24440313499999999</v>
      </c>
      <c r="S243" s="46">
        <v>1.9844910000000001E-3</v>
      </c>
    </row>
    <row r="244" spans="1:19" x14ac:dyDescent="0.2">
      <c r="A244" s="1">
        <v>5.8319999999999999</v>
      </c>
      <c r="B244" s="14">
        <v>2158.6274509999998</v>
      </c>
      <c r="C244" s="14">
        <v>246.3137255</v>
      </c>
      <c r="D244" s="14">
        <v>8.789339644</v>
      </c>
      <c r="E244" s="37">
        <f t="shared" si="43"/>
        <v>247.73171694827158</v>
      </c>
      <c r="F244" s="37">
        <f t="shared" si="52"/>
        <v>0.22501468329921731</v>
      </c>
      <c r="G244" s="37">
        <f t="shared" si="53"/>
        <v>1.8349661988395331E-3</v>
      </c>
      <c r="I244" s="33"/>
      <c r="Q244" s="46">
        <v>248.5049928</v>
      </c>
      <c r="R244" s="46">
        <v>0.24630222099999999</v>
      </c>
      <c r="S244" s="46">
        <v>2.0023129999999999E-3</v>
      </c>
    </row>
    <row r="245" spans="1:19" x14ac:dyDescent="0.2">
      <c r="A245" s="1">
        <v>5.8559999999999999</v>
      </c>
      <c r="B245" s="14">
        <v>2132.6470589999999</v>
      </c>
      <c r="C245" s="14">
        <v>241.9215686</v>
      </c>
      <c r="D245" s="14">
        <v>8.8021613199999997</v>
      </c>
      <c r="E245" s="37">
        <f t="shared" si="43"/>
        <v>247.54744948284602</v>
      </c>
      <c r="F245" s="37">
        <f t="shared" si="52"/>
        <v>0.22773589080903286</v>
      </c>
      <c r="G245" s="37">
        <f t="shared" si="53"/>
        <v>1.8543823620754121E-3</v>
      </c>
      <c r="I245" s="33"/>
      <c r="Q245" s="46">
        <v>248.30318159999999</v>
      </c>
      <c r="R245" s="46">
        <v>0.249553674</v>
      </c>
      <c r="S245" s="46">
        <v>2.0258530000000002E-3</v>
      </c>
    </row>
    <row r="246" spans="1:19" x14ac:dyDescent="0.2">
      <c r="A246" s="1">
        <v>5.88</v>
      </c>
      <c r="B246" s="14">
        <v>2109.8627449999999</v>
      </c>
      <c r="C246" s="14">
        <v>238.66666670000001</v>
      </c>
      <c r="D246" s="14">
        <v>8.8149592040000009</v>
      </c>
      <c r="E246" s="37">
        <f t="shared" si="43"/>
        <v>247.36351042090328</v>
      </c>
      <c r="F246" s="37">
        <f t="shared" si="52"/>
        <v>0.22979812208779141</v>
      </c>
      <c r="G246" s="37">
        <f t="shared" si="53"/>
        <v>1.8705735079222457E-3</v>
      </c>
      <c r="I246" s="33"/>
      <c r="Q246" s="46">
        <v>248.1015141</v>
      </c>
      <c r="R246" s="46">
        <v>0.25207807999999998</v>
      </c>
      <c r="S246" s="46">
        <v>2.0458299999999998E-3</v>
      </c>
    </row>
    <row r="247" spans="1:19" x14ac:dyDescent="0.2">
      <c r="A247" s="1">
        <v>5.9039999999999999</v>
      </c>
      <c r="B247" s="14">
        <v>2085.1372550000001</v>
      </c>
      <c r="C247" s="14">
        <v>235.41176469999999</v>
      </c>
      <c r="D247" s="14">
        <v>8.8271699639999994</v>
      </c>
      <c r="E247" s="37">
        <f t="shared" si="43"/>
        <v>247.187995919911</v>
      </c>
      <c r="F247" s="37">
        <f t="shared" si="52"/>
        <v>0.23183473785275074</v>
      </c>
      <c r="G247" s="37">
        <f t="shared" si="53"/>
        <v>1.8871011505050459E-3</v>
      </c>
      <c r="I247" s="33"/>
      <c r="Q247" s="46">
        <v>247.9088893</v>
      </c>
      <c r="R247" s="46">
        <v>0.25455737899999997</v>
      </c>
      <c r="S247" s="46">
        <v>2.0660349999999999E-3</v>
      </c>
    </row>
    <row r="248" spans="1:19" x14ac:dyDescent="0.2">
      <c r="A248" s="1">
        <v>5.9279999999999999</v>
      </c>
      <c r="B248" s="14">
        <v>2059.9215690000001</v>
      </c>
      <c r="C248" s="14">
        <v>232.2352941</v>
      </c>
      <c r="D248" s="14">
        <v>8.8396656799999995</v>
      </c>
      <c r="E248" s="37">
        <f t="shared" si="43"/>
        <v>247.00837007108137</v>
      </c>
      <c r="F248" s="37">
        <f t="shared" si="52"/>
        <v>0.23385036603245385</v>
      </c>
      <c r="G248" s="37">
        <f t="shared" si="53"/>
        <v>1.9038696907220311E-3</v>
      </c>
      <c r="I248" s="33"/>
      <c r="Q248" s="46">
        <v>247.7115637</v>
      </c>
      <c r="R248" s="46">
        <v>0.257014089</v>
      </c>
      <c r="S248" s="46">
        <v>2.0865150000000002E-3</v>
      </c>
    </row>
    <row r="249" spans="1:19" x14ac:dyDescent="0.2">
      <c r="A249" s="1">
        <v>5.952</v>
      </c>
      <c r="B249" s="14">
        <v>2034.8627449999999</v>
      </c>
      <c r="C249" s="14">
        <v>229.86274510000001</v>
      </c>
      <c r="D249" s="14">
        <v>8.8470677450000004</v>
      </c>
      <c r="E249" s="37">
        <f t="shared" si="43"/>
        <v>246.90195749396264</v>
      </c>
      <c r="F249" s="37">
        <f t="shared" si="52"/>
        <v>0.23514721252001172</v>
      </c>
      <c r="G249" s="37">
        <f t="shared" si="53"/>
        <v>1.9166828172511286E-3</v>
      </c>
      <c r="I249" s="33"/>
      <c r="Q249" s="46">
        <v>247.5945787</v>
      </c>
      <c r="R249" s="46">
        <v>0.25857986999999999</v>
      </c>
      <c r="S249" s="46">
        <v>2.101786E-3</v>
      </c>
    </row>
    <row r="250" spans="1:19" x14ac:dyDescent="0.2">
      <c r="A250" s="1">
        <v>5.976</v>
      </c>
      <c r="B250" s="14">
        <v>2012.9803919999999</v>
      </c>
      <c r="C250" s="14">
        <v>227.0392157</v>
      </c>
      <c r="D250" s="14">
        <v>8.8563375020000006</v>
      </c>
      <c r="E250" s="37">
        <f t="shared" si="43"/>
        <v>246.76868599407902</v>
      </c>
      <c r="F250" s="37">
        <f t="shared" si="52"/>
        <v>0.23696348808364481</v>
      </c>
      <c r="G250" s="37">
        <f t="shared" si="53"/>
        <v>1.9313980331478521E-3</v>
      </c>
      <c r="I250" s="33"/>
      <c r="Q250" s="46">
        <v>247.44797779999999</v>
      </c>
      <c r="R250" s="46">
        <v>0.260749603</v>
      </c>
      <c r="S250" s="46">
        <v>2.1194349999999998E-3</v>
      </c>
    </row>
    <row r="251" spans="1:19" x14ac:dyDescent="0.2">
      <c r="A251" s="1">
        <v>6</v>
      </c>
      <c r="B251" s="14">
        <v>1993.132075</v>
      </c>
      <c r="C251" s="14">
        <v>224.86792449999999</v>
      </c>
      <c r="D251" s="14">
        <v>8.859999706</v>
      </c>
      <c r="E251" s="37">
        <f t="shared" si="43"/>
        <v>246.71603157747705</v>
      </c>
      <c r="F251" s="37">
        <f t="shared" ref="F251:F260" si="54" xml:space="preserve"> E251^2*(1/SQRT(C251)-1/SQRT(B251))/((H$7-H$10*E251^2)*SQRT(11*53))</f>
        <v>0.2336551902280192</v>
      </c>
      <c r="G251" s="37">
        <f xml:space="preserve"> E251*(1/SQRT(C251)+1/SQRT(B251))/((H$7-H$10*E251^2)*SQRT(11*53))</f>
        <v>1.9050558519161924E-3</v>
      </c>
      <c r="I251" s="33"/>
      <c r="Q251" s="46">
        <v>247.39003059999999</v>
      </c>
      <c r="R251" s="46">
        <v>0.25717495600000001</v>
      </c>
      <c r="S251" s="46">
        <v>2.0911060000000001E-3</v>
      </c>
    </row>
    <row r="252" spans="1:19" x14ac:dyDescent="0.2">
      <c r="A252" s="1">
        <v>6.024</v>
      </c>
      <c r="B252" s="14">
        <v>1968.5660379999999</v>
      </c>
      <c r="C252" s="14">
        <v>222.32075470000001</v>
      </c>
      <c r="D252" s="14">
        <v>8.8620021050000002</v>
      </c>
      <c r="E252" s="37">
        <f t="shared" si="43"/>
        <v>246.68724079827922</v>
      </c>
      <c r="F252" s="37">
        <f t="shared" si="54"/>
        <v>0.23498702357509954</v>
      </c>
      <c r="G252" s="37">
        <f t="shared" ref="G252:G260" si="55" xml:space="preserve"> E252*(1/SQRT(C252)+1/SQRT(B252))/((H$7-H$10*E252^2)*SQRT(11*53))</f>
        <v>1.9168712643272685E-3</v>
      </c>
      <c r="I252" s="33"/>
      <c r="Q252" s="46">
        <v>247.3583395</v>
      </c>
      <c r="R252" s="46">
        <v>0.25867665000000001</v>
      </c>
      <c r="S252" s="46">
        <v>2.1043910000000002E-3</v>
      </c>
    </row>
    <row r="253" spans="1:19" x14ac:dyDescent="0.2">
      <c r="A253" s="1">
        <v>6.048</v>
      </c>
      <c r="B253" s="14">
        <v>1946.415094</v>
      </c>
      <c r="C253" s="14">
        <v>219.2264151</v>
      </c>
      <c r="D253" s="14">
        <v>8.861842373</v>
      </c>
      <c r="E253" s="37">
        <f t="shared" si="43"/>
        <v>246.68953746612084</v>
      </c>
      <c r="F253" s="37">
        <f t="shared" si="54"/>
        <v>0.23679660523360974</v>
      </c>
      <c r="G253" s="37">
        <f t="shared" si="55"/>
        <v>1.9296415359860467E-3</v>
      </c>
      <c r="I253" s="33"/>
      <c r="Q253" s="46">
        <v>247.3608677</v>
      </c>
      <c r="R253" s="46">
        <v>0.26066579200000001</v>
      </c>
      <c r="S253" s="46">
        <v>2.118385E-3</v>
      </c>
    </row>
    <row r="254" spans="1:19" x14ac:dyDescent="0.2">
      <c r="A254" s="1">
        <v>6.0720000000000001</v>
      </c>
      <c r="B254" s="14">
        <v>1922.8113209999999</v>
      </c>
      <c r="C254" s="14">
        <v>217.13207550000001</v>
      </c>
      <c r="D254" s="14">
        <v>8.8627187000000003</v>
      </c>
      <c r="E254" s="37">
        <f t="shared" si="43"/>
        <v>246.67693737152936</v>
      </c>
      <c r="F254" s="37">
        <f t="shared" si="54"/>
        <v>0.23780474993195419</v>
      </c>
      <c r="G254" s="37">
        <f t="shared" si="55"/>
        <v>1.9398652022040521E-3</v>
      </c>
      <c r="I254" s="33"/>
      <c r="Q254" s="46">
        <v>247.34699710000001</v>
      </c>
      <c r="R254" s="46">
        <v>0.26179134300000001</v>
      </c>
      <c r="S254" s="46">
        <v>2.1297479999999999E-3</v>
      </c>
    </row>
    <row r="255" spans="1:19" x14ac:dyDescent="0.2">
      <c r="A255" s="1">
        <v>6.0960000000000001</v>
      </c>
      <c r="B255" s="14">
        <v>1901.9433959999999</v>
      </c>
      <c r="C255" s="14">
        <v>214.5283019</v>
      </c>
      <c r="D255" s="14">
        <v>8.8678095979999991</v>
      </c>
      <c r="E255" s="37">
        <f t="shared" si="43"/>
        <v>246.60373698079823</v>
      </c>
      <c r="F255" s="37">
        <f t="shared" si="54"/>
        <v>0.23946151611710884</v>
      </c>
      <c r="G255" s="37">
        <f t="shared" si="55"/>
        <v>1.9531077006076905E-3</v>
      </c>
      <c r="I255" s="33"/>
      <c r="Q255" s="46">
        <v>247.2663992</v>
      </c>
      <c r="R255" s="46">
        <v>0.26370661200000001</v>
      </c>
      <c r="S255" s="46">
        <v>2.1450929999999998E-3</v>
      </c>
    </row>
    <row r="256" spans="1:19" x14ac:dyDescent="0.2">
      <c r="A256" s="1">
        <v>6.12</v>
      </c>
      <c r="B256" s="14">
        <v>1878.584906</v>
      </c>
      <c r="C256" s="14">
        <v>212.13207550000001</v>
      </c>
      <c r="D256" s="14">
        <v>8.8718136669999996</v>
      </c>
      <c r="E256" s="37">
        <f t="shared" si="43"/>
        <v>246.54616141094428</v>
      </c>
      <c r="F256" s="37">
        <f t="shared" si="54"/>
        <v>0.24085913428862296</v>
      </c>
      <c r="G256" s="37">
        <f t="shared" si="55"/>
        <v>1.965802943324952E-3</v>
      </c>
      <c r="I256" s="33"/>
      <c r="Q256" s="46">
        <v>247.2029857</v>
      </c>
      <c r="R256" s="46">
        <v>0.265316895</v>
      </c>
      <c r="S256" s="46">
        <v>2.1596649999999998E-3</v>
      </c>
    </row>
    <row r="257" spans="1:19" x14ac:dyDescent="0.2">
      <c r="A257" s="1">
        <v>6.1440000000000001</v>
      </c>
      <c r="B257" s="14">
        <v>1858.2264150000001</v>
      </c>
      <c r="C257" s="14">
        <v>209.67924529999999</v>
      </c>
      <c r="D257" s="14">
        <v>8.8758049959999994</v>
      </c>
      <c r="E257" s="37">
        <f t="shared" si="43"/>
        <v>246.48876692791873</v>
      </c>
      <c r="F257" s="37">
        <f t="shared" si="54"/>
        <v>0.24242679031571715</v>
      </c>
      <c r="G257" s="37">
        <f t="shared" si="55"/>
        <v>1.9785083405325049E-3</v>
      </c>
      <c r="I257" s="33"/>
      <c r="Q257" s="46">
        <v>247.13975479999999</v>
      </c>
      <c r="R257" s="46">
        <v>0.26711412499999998</v>
      </c>
      <c r="S257" s="46">
        <v>2.1742459999999999E-3</v>
      </c>
    </row>
    <row r="258" spans="1:19" x14ac:dyDescent="0.2">
      <c r="A258" s="1">
        <v>6.1680000000000001</v>
      </c>
      <c r="B258" s="14">
        <v>1835.792453</v>
      </c>
      <c r="C258" s="14">
        <v>207.30188680000001</v>
      </c>
      <c r="D258" s="14">
        <v>8.8826516729999998</v>
      </c>
      <c r="E258" s="37">
        <f t="shared" si="43"/>
        <v>246.39030810591893</v>
      </c>
      <c r="F258" s="37">
        <f t="shared" si="54"/>
        <v>0.24397104842693168</v>
      </c>
      <c r="G258" s="37">
        <f t="shared" si="55"/>
        <v>1.9924679935114107E-3</v>
      </c>
      <c r="I258" s="33"/>
      <c r="Q258" s="46">
        <v>247.03124529999999</v>
      </c>
      <c r="R258" s="46">
        <v>0.268934811</v>
      </c>
      <c r="S258" s="46">
        <v>2.1906439999999998E-3</v>
      </c>
    </row>
    <row r="259" spans="1:19" x14ac:dyDescent="0.2">
      <c r="A259" s="1">
        <v>6.1920000000000002</v>
      </c>
      <c r="B259" s="14">
        <v>1814.792453</v>
      </c>
      <c r="C259" s="14">
        <v>204.37735850000001</v>
      </c>
      <c r="D259" s="14">
        <v>8.8899989690000005</v>
      </c>
      <c r="E259" s="37">
        <f t="shared" ref="E259:E322" si="56" xml:space="preserve"> (2*H$7)/(LN(D259)-H$4+SQRT((LN(D259)-H$4)^2-4*H$7*H$10))</f>
        <v>246.28464282538806</v>
      </c>
      <c r="F259" s="37">
        <f t="shared" si="54"/>
        <v>0.24609962735167612</v>
      </c>
      <c r="G259" s="37">
        <f t="shared" si="55"/>
        <v>2.0086580363557834E-3</v>
      </c>
      <c r="I259" s="33"/>
      <c r="Q259" s="46">
        <v>246.91474099999999</v>
      </c>
      <c r="R259" s="46">
        <v>0.27140687899999999</v>
      </c>
      <c r="S259" s="46">
        <v>2.209562E-3</v>
      </c>
    </row>
    <row r="260" spans="1:19" x14ac:dyDescent="0.2">
      <c r="A260" s="1">
        <v>6.2160000000000002</v>
      </c>
      <c r="B260" s="14">
        <v>1794.9811319999999</v>
      </c>
      <c r="C260" s="14">
        <v>201.490566</v>
      </c>
      <c r="D260" s="14">
        <v>8.9051104520000006</v>
      </c>
      <c r="E260" s="37">
        <f t="shared" si="56"/>
        <v>246.06729179971396</v>
      </c>
      <c r="F260" s="37">
        <f t="shared" si="54"/>
        <v>0.24852048568760807</v>
      </c>
      <c r="G260" s="37">
        <f t="shared" si="55"/>
        <v>2.0277183448480637E-3</v>
      </c>
      <c r="I260" s="33"/>
      <c r="Q260" s="46">
        <v>246.67492859999999</v>
      </c>
      <c r="R260" s="46">
        <v>0.27432690300000001</v>
      </c>
      <c r="S260" s="46">
        <v>2.232763E-3</v>
      </c>
    </row>
    <row r="261" spans="1:19" x14ac:dyDescent="0.2">
      <c r="A261" s="1">
        <v>6.24</v>
      </c>
      <c r="B261" s="14">
        <v>1776.5454549999999</v>
      </c>
      <c r="C261" s="14">
        <v>199.3818182</v>
      </c>
      <c r="D261" s="14">
        <v>8.9227390409999998</v>
      </c>
      <c r="E261" s="37">
        <f t="shared" si="56"/>
        <v>245.81369158747611</v>
      </c>
      <c r="F261" s="37">
        <f t="shared" ref="F261:F270" si="57" xml:space="preserve"> E261^2*(1/SQRT(C261)-1/SQRT(B261))/((H$7-H$10*E261^2)*SQRT(11*55))</f>
        <v>0.24579345770002872</v>
      </c>
      <c r="G261" s="37">
        <f xml:space="preserve"> E261*(1/SQRT(C261)+1/SQRT(B261))/((H$7-H$10*E261^2)*SQRT(11*55))</f>
        <v>2.0073877608113924E-3</v>
      </c>
      <c r="I261" s="33"/>
      <c r="Q261" s="46">
        <v>246.3948532</v>
      </c>
      <c r="R261" s="46">
        <v>0.27158731800000002</v>
      </c>
      <c r="S261" s="46">
        <v>2.212814E-3</v>
      </c>
    </row>
    <row r="262" spans="1:19" x14ac:dyDescent="0.2">
      <c r="A262" s="1">
        <v>6.2640000000000002</v>
      </c>
      <c r="B262" s="14">
        <v>1755.5818180000001</v>
      </c>
      <c r="C262" s="14">
        <v>197.0909091</v>
      </c>
      <c r="D262" s="14">
        <v>8.9420027569999991</v>
      </c>
      <c r="E262" s="37">
        <f t="shared" si="56"/>
        <v>245.53650866192041</v>
      </c>
      <c r="F262" s="37">
        <f t="shared" si="57"/>
        <v>0.24779040821885906</v>
      </c>
      <c r="G262" s="37">
        <f t="shared" ref="G262:G270" si="58" xml:space="preserve"> E262*(1/SQRT(C262)+1/SQRT(B262))/((H$7-H$10*E262^2)*SQRT(11*55))</f>
        <v>2.0262212798271575E-3</v>
      </c>
      <c r="I262" s="33"/>
      <c r="Q262" s="46">
        <v>246.0884259</v>
      </c>
      <c r="R262" s="46">
        <v>0.27406972200000002</v>
      </c>
      <c r="S262" s="46">
        <v>2.2360850000000001E-3</v>
      </c>
    </row>
    <row r="263" spans="1:19" x14ac:dyDescent="0.2">
      <c r="A263" s="1">
        <v>6.2880000000000003</v>
      </c>
      <c r="B263" s="14">
        <v>1735.6545450000001</v>
      </c>
      <c r="C263" s="14">
        <v>194.36363639999999</v>
      </c>
      <c r="D263" s="14">
        <v>8.9601010460000001</v>
      </c>
      <c r="E263" s="37">
        <f t="shared" si="56"/>
        <v>245.27603302786804</v>
      </c>
      <c r="F263" s="37">
        <f t="shared" si="57"/>
        <v>0.25024619930693542</v>
      </c>
      <c r="G263" s="37">
        <f t="shared" si="58"/>
        <v>2.0465309938897426E-3</v>
      </c>
      <c r="I263" s="33"/>
      <c r="Q263" s="46">
        <v>245.80019859999999</v>
      </c>
      <c r="R263" s="46">
        <v>0.27702658000000002</v>
      </c>
      <c r="S263" s="46">
        <v>2.2607119999999998E-3</v>
      </c>
    </row>
    <row r="264" spans="1:19" x14ac:dyDescent="0.2">
      <c r="A264" s="1">
        <v>6.3120000000000003</v>
      </c>
      <c r="B264" s="14">
        <v>1716.4545450000001</v>
      </c>
      <c r="C264" s="14">
        <v>191.58181819999999</v>
      </c>
      <c r="D264" s="14">
        <v>8.9780644869999993</v>
      </c>
      <c r="E264" s="37">
        <f t="shared" si="56"/>
        <v>245.01743442677468</v>
      </c>
      <c r="F264" s="37">
        <f t="shared" si="57"/>
        <v>0.2528349314634824</v>
      </c>
      <c r="G264" s="37">
        <f t="shared" si="58"/>
        <v>2.0673204976122302E-3</v>
      </c>
      <c r="I264" s="33"/>
      <c r="Q264" s="46">
        <v>245.513811</v>
      </c>
      <c r="R264" s="46">
        <v>0.280113379</v>
      </c>
      <c r="S264" s="46">
        <v>2.2857340000000002E-3</v>
      </c>
    </row>
    <row r="265" spans="1:19" x14ac:dyDescent="0.2">
      <c r="A265" s="1">
        <v>6.3360000000000003</v>
      </c>
      <c r="B265" s="14">
        <v>1699.363636</v>
      </c>
      <c r="C265" s="14">
        <v>188.36363639999999</v>
      </c>
      <c r="D265" s="14">
        <v>8.9939300539999998</v>
      </c>
      <c r="E265" s="37">
        <f t="shared" si="56"/>
        <v>244.78898015203961</v>
      </c>
      <c r="F265" s="37">
        <f t="shared" si="57"/>
        <v>0.25594073306472587</v>
      </c>
      <c r="G265" s="37">
        <f t="shared" si="58"/>
        <v>2.0892254529776802E-3</v>
      </c>
      <c r="I265" s="33"/>
      <c r="Q265" s="46">
        <v>245.26062690000001</v>
      </c>
      <c r="R265" s="46">
        <v>0.28373504199999999</v>
      </c>
      <c r="S265" s="46">
        <v>2.3116539999999998E-3</v>
      </c>
    </row>
    <row r="266" spans="1:19" x14ac:dyDescent="0.2">
      <c r="A266" s="1">
        <v>6.36</v>
      </c>
      <c r="B266" s="14">
        <v>1679.981818</v>
      </c>
      <c r="C266" s="14">
        <v>185.43636359999999</v>
      </c>
      <c r="D266" s="14">
        <v>9.0090252920000005</v>
      </c>
      <c r="E266" s="37">
        <f t="shared" si="56"/>
        <v>244.5715662113025</v>
      </c>
      <c r="F266" s="37">
        <f t="shared" si="57"/>
        <v>0.25871774290948596</v>
      </c>
      <c r="G266" s="37">
        <f t="shared" si="58"/>
        <v>2.110460703392296E-3</v>
      </c>
      <c r="I266" s="33"/>
      <c r="Q266" s="46">
        <v>245.01953459999999</v>
      </c>
      <c r="R266" s="46">
        <v>0.286972799</v>
      </c>
      <c r="S266" s="46">
        <v>2.3366680000000001E-3</v>
      </c>
    </row>
    <row r="267" spans="1:19" x14ac:dyDescent="0.2">
      <c r="A267" s="1">
        <v>6.3840000000000003</v>
      </c>
      <c r="B267" s="14">
        <v>1660.036364</v>
      </c>
      <c r="C267" s="14">
        <v>183.0727273</v>
      </c>
      <c r="D267" s="14">
        <v>9.0266558969999995</v>
      </c>
      <c r="E267" s="37">
        <f t="shared" si="56"/>
        <v>244.31756816710356</v>
      </c>
      <c r="F267" s="37">
        <f t="shared" si="57"/>
        <v>0.2610263947416207</v>
      </c>
      <c r="G267" s="37">
        <f t="shared" si="58"/>
        <v>2.1308029042833268E-3</v>
      </c>
      <c r="I267" s="33"/>
      <c r="Q267" s="46">
        <v>244.73771300000001</v>
      </c>
      <c r="R267" s="46">
        <v>0.28970301100000001</v>
      </c>
      <c r="S267" s="46">
        <v>2.3608349999999999E-3</v>
      </c>
    </row>
    <row r="268" spans="1:19" x14ac:dyDescent="0.2">
      <c r="A268" s="1">
        <v>6.4080000000000004</v>
      </c>
      <c r="B268" s="14">
        <v>1641.745455</v>
      </c>
      <c r="C268" s="14">
        <v>181.18181820000001</v>
      </c>
      <c r="D268" s="14">
        <v>9.0505258049999995</v>
      </c>
      <c r="E268" s="37">
        <f t="shared" si="56"/>
        <v>243.97355922297709</v>
      </c>
      <c r="F268" s="37">
        <f t="shared" si="57"/>
        <v>0.26314512176557664</v>
      </c>
      <c r="G268" s="37">
        <f t="shared" si="58"/>
        <v>2.1516872002530617E-3</v>
      </c>
      <c r="I268" s="33"/>
      <c r="Q268" s="46">
        <v>244.35577610000001</v>
      </c>
      <c r="R268" s="46">
        <v>0.29225467599999999</v>
      </c>
      <c r="S268" s="46">
        <v>2.385973E-3</v>
      </c>
    </row>
    <row r="269" spans="1:19" x14ac:dyDescent="0.2">
      <c r="A269" s="1">
        <v>6.4320000000000004</v>
      </c>
      <c r="B269" s="14">
        <v>1623</v>
      </c>
      <c r="C269" s="14">
        <v>179.27272730000001</v>
      </c>
      <c r="D269" s="14">
        <v>9.0738510019999996</v>
      </c>
      <c r="E269" s="37">
        <f t="shared" si="56"/>
        <v>243.63725413304331</v>
      </c>
      <c r="F269" s="37">
        <f t="shared" si="57"/>
        <v>0.26528367625411836</v>
      </c>
      <c r="G269" s="37">
        <f t="shared" si="58"/>
        <v>2.1728909209412935E-3</v>
      </c>
      <c r="I269" s="33"/>
      <c r="Q269" s="46">
        <v>243.98216160000001</v>
      </c>
      <c r="R269" s="46">
        <v>0.29479258400000002</v>
      </c>
      <c r="S269" s="46">
        <v>2.4111800000000002E-3</v>
      </c>
    </row>
    <row r="270" spans="1:19" x14ac:dyDescent="0.2">
      <c r="A270" s="1">
        <v>6.4560000000000004</v>
      </c>
      <c r="B270" s="14">
        <v>1605.5454549999999</v>
      </c>
      <c r="C270" s="14">
        <v>177.32727270000001</v>
      </c>
      <c r="D270" s="14">
        <v>9.0964219160000006</v>
      </c>
      <c r="E270" s="37">
        <f t="shared" si="56"/>
        <v>243.31167707778994</v>
      </c>
      <c r="F270" s="37">
        <f t="shared" si="57"/>
        <v>0.26752782520752544</v>
      </c>
      <c r="G270" s="37">
        <f t="shared" si="58"/>
        <v>2.1941237549622842E-3</v>
      </c>
      <c r="I270" s="33"/>
      <c r="Q270" s="46">
        <v>243.6202887</v>
      </c>
      <c r="R270" s="46">
        <v>0.297412966</v>
      </c>
      <c r="S270" s="46">
        <v>2.4361360000000002E-3</v>
      </c>
    </row>
    <row r="271" spans="1:19" x14ac:dyDescent="0.2">
      <c r="A271" s="1">
        <v>6.48</v>
      </c>
      <c r="B271" s="14">
        <v>1590.7543860000001</v>
      </c>
      <c r="C271" s="14">
        <v>175.2982456</v>
      </c>
      <c r="D271" s="14">
        <v>9.1153911779999994</v>
      </c>
      <c r="E271" s="37">
        <f t="shared" si="56"/>
        <v>243.03793367250202</v>
      </c>
      <c r="F271" s="37">
        <f t="shared" ref="F271:F280" si="59" xml:space="preserve"> E271^2*(1/SQRT(C271)-1/SQRT(B271))/((H$7-H$10*E271^2)*SQRT(11*57))</f>
        <v>0.26511664657867384</v>
      </c>
      <c r="G271" s="37">
        <f xml:space="preserve"> E271*(1/SQRT(C271)+1/SQRT(B271))/((H$7-H$10*E271^2)*SQRT(11*57))</f>
        <v>2.174967348836091E-3</v>
      </c>
      <c r="I271" s="33"/>
      <c r="Q271" s="46">
        <v>243.31592190000001</v>
      </c>
      <c r="R271" s="46">
        <v>0.29481385500000001</v>
      </c>
      <c r="S271" s="46">
        <v>2.415834E-3</v>
      </c>
    </row>
    <row r="272" spans="1:19" x14ac:dyDescent="0.2">
      <c r="A272" s="1">
        <v>6.5039999999999996</v>
      </c>
      <c r="B272" s="14">
        <v>1572.6315790000001</v>
      </c>
      <c r="C272" s="14">
        <v>172.73684209999999</v>
      </c>
      <c r="D272" s="14">
        <v>9.1311419550000004</v>
      </c>
      <c r="E272" s="37">
        <f t="shared" si="56"/>
        <v>242.81054919091073</v>
      </c>
      <c r="F272" s="37">
        <f t="shared" si="59"/>
        <v>0.26784790574772049</v>
      </c>
      <c r="G272" s="37">
        <f t="shared" ref="G272:G280" si="60" xml:space="preserve"> E272*(1/SQRT(C272)+1/SQRT(B272))/((H$7-H$10*E272^2)*SQRT(11*57))</f>
        <v>2.1967599741602203E-3</v>
      </c>
      <c r="I272" s="33"/>
      <c r="Q272" s="46">
        <v>243.0630438</v>
      </c>
      <c r="R272" s="46">
        <v>0.297902683</v>
      </c>
      <c r="S272" s="46">
        <v>2.4407169999999998E-3</v>
      </c>
    </row>
    <row r="273" spans="1:19" x14ac:dyDescent="0.2">
      <c r="A273" s="1">
        <v>6.5279999999999996</v>
      </c>
      <c r="B273" s="14">
        <v>1557.2982460000001</v>
      </c>
      <c r="C273" s="14">
        <v>169.82456139999999</v>
      </c>
      <c r="D273" s="14">
        <v>9.1481697200000003</v>
      </c>
      <c r="E273" s="37">
        <f t="shared" si="56"/>
        <v>242.56463719949241</v>
      </c>
      <c r="F273" s="37">
        <f t="shared" si="59"/>
        <v>0.2712289691294113</v>
      </c>
      <c r="G273" s="37">
        <f t="shared" si="60"/>
        <v>2.2207927168429089E-3</v>
      </c>
      <c r="I273" s="33"/>
      <c r="Q273" s="46">
        <v>242.7895192</v>
      </c>
      <c r="R273" s="46">
        <v>0.30170257</v>
      </c>
      <c r="S273" s="46">
        <v>2.4680190000000001E-3</v>
      </c>
    </row>
    <row r="274" spans="1:19" x14ac:dyDescent="0.2">
      <c r="A274" s="1">
        <v>6.5519999999999996</v>
      </c>
      <c r="B274" s="14">
        <v>1538.982456</v>
      </c>
      <c r="C274" s="14">
        <v>167.52631579999999</v>
      </c>
      <c r="D274" s="14">
        <v>9.1680091430000008</v>
      </c>
      <c r="E274" s="37">
        <f t="shared" si="56"/>
        <v>242.27799336671194</v>
      </c>
      <c r="F274" s="37">
        <f t="shared" si="59"/>
        <v>0.27392907422079044</v>
      </c>
      <c r="G274" s="37">
        <f t="shared" si="60"/>
        <v>2.2440622532282723E-3</v>
      </c>
      <c r="I274" s="33"/>
      <c r="Q274" s="46">
        <v>242.47065520000001</v>
      </c>
      <c r="R274" s="46">
        <v>0.30473006699999999</v>
      </c>
      <c r="S274" s="46">
        <v>2.494404E-3</v>
      </c>
    </row>
    <row r="275" spans="1:19" x14ac:dyDescent="0.2">
      <c r="A275" s="1">
        <v>6.5759999999999996</v>
      </c>
      <c r="B275" s="14">
        <v>1522.333333</v>
      </c>
      <c r="C275" s="14">
        <v>165.33333329999999</v>
      </c>
      <c r="D275" s="14">
        <v>9.1868885240000004</v>
      </c>
      <c r="E275" s="37">
        <f t="shared" si="56"/>
        <v>242.00508846502467</v>
      </c>
      <c r="F275" s="37">
        <f t="shared" si="59"/>
        <v>0.27659728169837805</v>
      </c>
      <c r="G275" s="37">
        <f t="shared" si="60"/>
        <v>2.2665466340997206E-3</v>
      </c>
      <c r="I275" s="33"/>
      <c r="Q275" s="46">
        <v>242.1670623</v>
      </c>
      <c r="R275" s="46">
        <v>0.307699008</v>
      </c>
      <c r="S275" s="46">
        <v>2.51972E-3</v>
      </c>
    </row>
    <row r="276" spans="1:19" x14ac:dyDescent="0.2">
      <c r="A276" s="1">
        <v>6.6</v>
      </c>
      <c r="B276" s="14">
        <v>1504.2280699999999</v>
      </c>
      <c r="C276" s="14">
        <v>162.96491230000001</v>
      </c>
      <c r="D276" s="14">
        <v>9.2063295959999998</v>
      </c>
      <c r="E276" s="37">
        <f t="shared" si="56"/>
        <v>241.72392367889904</v>
      </c>
      <c r="F276" s="37">
        <f t="shared" si="59"/>
        <v>0.27950327714885465</v>
      </c>
      <c r="G276" s="37">
        <f t="shared" si="60"/>
        <v>2.2909369971230798E-3</v>
      </c>
      <c r="I276" s="33"/>
      <c r="Q276" s="46">
        <v>241.85429139999999</v>
      </c>
      <c r="R276" s="46">
        <v>0.310909712</v>
      </c>
      <c r="S276" s="46">
        <v>2.5469849999999999E-3</v>
      </c>
    </row>
    <row r="277" spans="1:19" x14ac:dyDescent="0.2">
      <c r="A277" s="1">
        <v>6.6239999999999997</v>
      </c>
      <c r="B277" s="14">
        <v>1487.140351</v>
      </c>
      <c r="C277" s="14">
        <v>161.07017540000001</v>
      </c>
      <c r="D277" s="14">
        <v>9.2270974999999993</v>
      </c>
      <c r="E277" s="37">
        <f t="shared" si="56"/>
        <v>241.42340518338119</v>
      </c>
      <c r="F277" s="37">
        <f t="shared" si="59"/>
        <v>0.28195814792042956</v>
      </c>
      <c r="G277" s="37">
        <f t="shared" si="60"/>
        <v>2.3137044333994806E-3</v>
      </c>
      <c r="I277" s="33"/>
      <c r="Q277" s="46">
        <v>241.52002899999999</v>
      </c>
      <c r="R277" s="46">
        <v>0.31359114799999999</v>
      </c>
      <c r="S277" s="46">
        <v>2.5722499999999999E-3</v>
      </c>
    </row>
    <row r="278" spans="1:19" x14ac:dyDescent="0.2">
      <c r="A278" s="1">
        <v>6.6479999999999997</v>
      </c>
      <c r="B278" s="14">
        <v>1471.2105260000001</v>
      </c>
      <c r="C278" s="14">
        <v>158.96491230000001</v>
      </c>
      <c r="D278" s="14">
        <v>9.2459414679999998</v>
      </c>
      <c r="E278" s="37">
        <f t="shared" si="56"/>
        <v>241.15057330612242</v>
      </c>
      <c r="F278" s="37">
        <f t="shared" si="59"/>
        <v>0.28472059030374242</v>
      </c>
      <c r="G278" s="37">
        <f t="shared" si="60"/>
        <v>2.3369575868565804E-3</v>
      </c>
      <c r="I278" s="33"/>
      <c r="Q278" s="46">
        <v>241.21661889999999</v>
      </c>
      <c r="R278" s="46">
        <v>0.31659557199999999</v>
      </c>
      <c r="S278" s="46">
        <v>2.5978730000000001E-3</v>
      </c>
    </row>
    <row r="279" spans="1:19" x14ac:dyDescent="0.2">
      <c r="A279" s="1">
        <v>6.6719999999999997</v>
      </c>
      <c r="B279" s="14">
        <v>1455.9122809999999</v>
      </c>
      <c r="C279" s="14">
        <v>156.8947368</v>
      </c>
      <c r="D279" s="14">
        <v>9.2574981130000005</v>
      </c>
      <c r="E279" s="37">
        <f t="shared" si="56"/>
        <v>240.98317594337612</v>
      </c>
      <c r="F279" s="37">
        <f t="shared" si="59"/>
        <v>0.28723669412501118</v>
      </c>
      <c r="G279" s="37">
        <f t="shared" si="60"/>
        <v>2.3569413712613281E-3</v>
      </c>
      <c r="I279" s="33"/>
      <c r="Q279" s="46">
        <v>241.030496</v>
      </c>
      <c r="R279" s="46">
        <v>0.31934059999999997</v>
      </c>
      <c r="S279" s="46">
        <v>2.6198580000000001E-3</v>
      </c>
    </row>
    <row r="280" spans="1:19" x14ac:dyDescent="0.2">
      <c r="A280" s="1">
        <v>6.6959999999999997</v>
      </c>
      <c r="B280" s="14">
        <v>1439.666667</v>
      </c>
      <c r="C280" s="14">
        <v>155.45614040000001</v>
      </c>
      <c r="D280" s="14">
        <v>9.2669710330000008</v>
      </c>
      <c r="E280" s="37">
        <f t="shared" si="56"/>
        <v>240.84591765190692</v>
      </c>
      <c r="F280" s="37">
        <f t="shared" si="59"/>
        <v>0.28879952641571821</v>
      </c>
      <c r="G280" s="37">
        <f t="shared" si="60"/>
        <v>2.3728707448482786E-3</v>
      </c>
      <c r="I280" s="33"/>
      <c r="Q280" s="46">
        <v>240.87790820000001</v>
      </c>
      <c r="R280" s="46">
        <v>0.32102855499999999</v>
      </c>
      <c r="S280" s="46">
        <v>2.6373249999999998E-3</v>
      </c>
    </row>
    <row r="281" spans="1:19" x14ac:dyDescent="0.2">
      <c r="A281" s="1">
        <v>6.72</v>
      </c>
      <c r="B281" s="14">
        <v>1425.542373</v>
      </c>
      <c r="C281" s="14">
        <v>153.81355930000001</v>
      </c>
      <c r="D281" s="14">
        <v>9.2747507650000003</v>
      </c>
      <c r="E281" s="37">
        <f t="shared" si="56"/>
        <v>240.73316295765738</v>
      </c>
      <c r="F281" s="37">
        <f t="shared" ref="F281:F290" si="61" xml:space="preserve"> E281^2*(1/SQRT(C281)-1/SQRT(B281))/((H$7-H$10*E281^2)*SQRT(11*59))</f>
        <v>0.28573597738311252</v>
      </c>
      <c r="G281" s="37">
        <f xml:space="preserve"> E281*(1/SQRT(C281)+1/SQRT(B281))/((H$7-H$10*E281^2)*SQRT(11*59))</f>
        <v>2.3481391590708472E-3</v>
      </c>
      <c r="I281" s="33"/>
      <c r="Q281" s="46">
        <v>240.75257909999999</v>
      </c>
      <c r="R281" s="46">
        <v>0.317578835</v>
      </c>
      <c r="S281" s="46">
        <v>2.6096090000000001E-3</v>
      </c>
    </row>
    <row r="282" spans="1:19" x14ac:dyDescent="0.2">
      <c r="A282" s="1">
        <v>6.7439999999999998</v>
      </c>
      <c r="B282" s="14">
        <v>1410.7457629999999</v>
      </c>
      <c r="C282" s="14">
        <v>151.64406779999999</v>
      </c>
      <c r="D282" s="14">
        <v>9.2810873760000003</v>
      </c>
      <c r="E282" s="37">
        <f t="shared" si="56"/>
        <v>240.64130372442739</v>
      </c>
      <c r="F282" s="37">
        <f t="shared" si="61"/>
        <v>0.28829209987214455</v>
      </c>
      <c r="G282" s="37">
        <f t="shared" ref="G282:G290" si="62" xml:space="preserve"> E282*(1/SQRT(C282)+1/SQRT(B282))/((H$7-H$10*E282^2)*SQRT(11*59))</f>
        <v>2.3667644856971712E-3</v>
      </c>
      <c r="I282" s="33"/>
      <c r="Q282" s="46">
        <v>240.65048909999999</v>
      </c>
      <c r="R282" s="46">
        <v>0.32038072200000001</v>
      </c>
      <c r="S282" s="46">
        <v>2.6300989999999999E-3</v>
      </c>
    </row>
    <row r="283" spans="1:19" x14ac:dyDescent="0.2">
      <c r="A283" s="1">
        <v>6.7679999999999998</v>
      </c>
      <c r="B283" s="14">
        <v>1394.3559319999999</v>
      </c>
      <c r="C283" s="14">
        <v>149.7457627</v>
      </c>
      <c r="D283" s="14">
        <v>9.2898539699999994</v>
      </c>
      <c r="E283" s="37">
        <f t="shared" si="56"/>
        <v>240.51418759861377</v>
      </c>
      <c r="F283" s="37">
        <f t="shared" si="61"/>
        <v>0.29053351913593611</v>
      </c>
      <c r="G283" s="37">
        <f t="shared" si="62"/>
        <v>2.3856277193782887E-3</v>
      </c>
      <c r="I283" s="33"/>
      <c r="Q283" s="46">
        <v>240.5092368</v>
      </c>
      <c r="R283" s="46">
        <v>0.32281311299999998</v>
      </c>
      <c r="S283" s="46">
        <v>2.6507359999999999E-3</v>
      </c>
    </row>
    <row r="284" spans="1:19" x14ac:dyDescent="0.2">
      <c r="A284" s="1">
        <v>6.7919999999999998</v>
      </c>
      <c r="B284" s="14">
        <v>1378.1864410000001</v>
      </c>
      <c r="C284" s="14">
        <v>148.2372881</v>
      </c>
      <c r="D284" s="14">
        <v>9.2985433309999994</v>
      </c>
      <c r="E284" s="37">
        <f t="shared" si="56"/>
        <v>240.38815595329396</v>
      </c>
      <c r="F284" s="37">
        <f t="shared" si="61"/>
        <v>0.29225385338666099</v>
      </c>
      <c r="G284" s="37">
        <f t="shared" si="62"/>
        <v>2.4023699806554697E-3</v>
      </c>
      <c r="I284" s="33"/>
      <c r="Q284" s="46">
        <v>240.3692159</v>
      </c>
      <c r="R284" s="46">
        <v>0.324661647</v>
      </c>
      <c r="S284" s="46">
        <v>2.6689769999999999E-3</v>
      </c>
    </row>
    <row r="285" spans="1:19" x14ac:dyDescent="0.2">
      <c r="A285" s="1">
        <v>6.8159999999999998</v>
      </c>
      <c r="B285" s="14">
        <v>1363.372881</v>
      </c>
      <c r="C285" s="14">
        <v>146.7457627</v>
      </c>
      <c r="D285" s="14">
        <v>9.3041651820000002</v>
      </c>
      <c r="E285" s="37">
        <f t="shared" si="56"/>
        <v>240.30659682304193</v>
      </c>
      <c r="F285" s="37">
        <f t="shared" si="61"/>
        <v>0.29391748588903127</v>
      </c>
      <c r="G285" s="37">
        <f t="shared" si="62"/>
        <v>2.4174819480386597E-3</v>
      </c>
      <c r="I285" s="33"/>
      <c r="Q285" s="46">
        <v>240.27861870000001</v>
      </c>
      <c r="R285" s="46">
        <v>0.32646636400000001</v>
      </c>
      <c r="S285" s="46">
        <v>2.6855099999999999E-3</v>
      </c>
    </row>
    <row r="286" spans="1:19" x14ac:dyDescent="0.2">
      <c r="A286" s="1">
        <v>6.84</v>
      </c>
      <c r="B286" s="14">
        <v>1348.779661</v>
      </c>
      <c r="C286" s="14">
        <v>145.13559319999999</v>
      </c>
      <c r="D286" s="14">
        <v>9.3143219619999993</v>
      </c>
      <c r="E286" s="37">
        <f t="shared" si="56"/>
        <v>240.15920855614968</v>
      </c>
      <c r="F286" s="37">
        <f t="shared" si="61"/>
        <v>0.2959859598685386</v>
      </c>
      <c r="G286" s="37">
        <f t="shared" si="62"/>
        <v>2.4357460049636926E-3</v>
      </c>
      <c r="I286" s="33"/>
      <c r="Q286" s="46">
        <v>240.11492910000001</v>
      </c>
      <c r="R286" s="46">
        <v>0.32868007500000002</v>
      </c>
      <c r="S286" s="46">
        <v>2.7052930000000001E-3</v>
      </c>
    </row>
    <row r="287" spans="1:19" x14ac:dyDescent="0.2">
      <c r="A287" s="1">
        <v>6.8639999999999999</v>
      </c>
      <c r="B287" s="14">
        <v>1333.694915</v>
      </c>
      <c r="C287" s="14">
        <v>143.40677969999999</v>
      </c>
      <c r="D287" s="14">
        <v>9.3255045610000007</v>
      </c>
      <c r="E287" s="37">
        <f t="shared" si="56"/>
        <v>239.99687592265354</v>
      </c>
      <c r="F287" s="37">
        <f t="shared" si="61"/>
        <v>0.29828928277618383</v>
      </c>
      <c r="G287" s="37">
        <f t="shared" si="62"/>
        <v>2.4556964907916151E-3</v>
      </c>
      <c r="I287" s="33"/>
      <c r="Q287" s="46">
        <v>239.93469239999999</v>
      </c>
      <c r="R287" s="46">
        <v>0.33113751600000002</v>
      </c>
      <c r="S287" s="46">
        <v>2.7268290000000001E-3</v>
      </c>
    </row>
    <row r="288" spans="1:19" x14ac:dyDescent="0.2">
      <c r="A288" s="1">
        <v>6.8879999999999999</v>
      </c>
      <c r="B288" s="14">
        <v>1321.4406779999999</v>
      </c>
      <c r="C288" s="14">
        <v>141.64406779999999</v>
      </c>
      <c r="D288" s="14">
        <v>9.3348329190000001</v>
      </c>
      <c r="E288" s="37">
        <f t="shared" si="56"/>
        <v>239.86141274550809</v>
      </c>
      <c r="F288" s="37">
        <f t="shared" si="61"/>
        <v>0.3007668482988663</v>
      </c>
      <c r="G288" s="37">
        <f t="shared" si="62"/>
        <v>2.4746403857245458E-3</v>
      </c>
      <c r="I288" s="33"/>
      <c r="Q288" s="46">
        <v>239.78433179999999</v>
      </c>
      <c r="R288" s="46">
        <v>0.33379768999999998</v>
      </c>
      <c r="S288" s="46">
        <v>2.747293E-3</v>
      </c>
    </row>
    <row r="289" spans="1:20" x14ac:dyDescent="0.2">
      <c r="A289" s="1">
        <v>6.9119999999999999</v>
      </c>
      <c r="B289" s="14">
        <v>1306.220339</v>
      </c>
      <c r="C289" s="14">
        <v>139.69491529999999</v>
      </c>
      <c r="D289" s="14">
        <v>9.3435859580000002</v>
      </c>
      <c r="E289" s="37">
        <f t="shared" si="56"/>
        <v>239.7342639789814</v>
      </c>
      <c r="F289" s="37">
        <f t="shared" si="61"/>
        <v>0.30340292222610704</v>
      </c>
      <c r="G289" s="37">
        <f t="shared" si="62"/>
        <v>2.4955751143627318E-3</v>
      </c>
      <c r="I289" s="33"/>
      <c r="Q289" s="46">
        <v>239.64323809999999</v>
      </c>
      <c r="R289" s="46">
        <v>0.33663299299999999</v>
      </c>
      <c r="S289" s="46">
        <v>2.7699539999999998E-3</v>
      </c>
    </row>
    <row r="290" spans="1:20" x14ac:dyDescent="0.2">
      <c r="A290" s="1">
        <v>6.9359999999999999</v>
      </c>
      <c r="B290" s="14">
        <v>1290.694915</v>
      </c>
      <c r="C290" s="14">
        <v>138.16949149999999</v>
      </c>
      <c r="D290" s="14">
        <v>9.3556697209999999</v>
      </c>
      <c r="E290" s="37">
        <f t="shared" si="56"/>
        <v>239.55866722385034</v>
      </c>
      <c r="F290" s="37">
        <f t="shared" si="61"/>
        <v>0.30552762223634766</v>
      </c>
      <c r="G290" s="37">
        <f t="shared" si="62"/>
        <v>2.5157938278330015E-3</v>
      </c>
      <c r="I290" s="33"/>
      <c r="Q290" s="46">
        <v>239.44844699999999</v>
      </c>
      <c r="R290" s="46">
        <v>0.33885715300000002</v>
      </c>
      <c r="S290" s="46">
        <v>2.7915219999999998E-3</v>
      </c>
    </row>
    <row r="291" spans="1:20" x14ac:dyDescent="0.2">
      <c r="A291" s="1">
        <v>6.96</v>
      </c>
      <c r="B291" s="14">
        <v>1279.4426229999999</v>
      </c>
      <c r="C291" s="14">
        <v>136.50819670000001</v>
      </c>
      <c r="D291" s="14">
        <v>9.3714760189999993</v>
      </c>
      <c r="E291" s="37">
        <f t="shared" si="56"/>
        <v>239.32885950426842</v>
      </c>
      <c r="F291" s="37">
        <f t="shared" ref="F291:F300" si="63" xml:space="preserve"> E291^2*(1/SQRT(C291)-1/SQRT(B291))/((H$7-H$10*E291^2)*SQRT(11*61))</f>
        <v>0.30323276080194117</v>
      </c>
      <c r="G291" s="37">
        <f xml:space="preserve"> E291*(1/SQRT(C291)+1/SQRT(B291))/((H$7-H$10*E291^2)*SQRT(11*61))</f>
        <v>2.4962410623895512E-3</v>
      </c>
      <c r="I291" s="33"/>
      <c r="Q291" s="46">
        <v>239.19363960000001</v>
      </c>
      <c r="R291" s="46">
        <v>0.33612556999999998</v>
      </c>
      <c r="S291" s="46">
        <v>2.7685819999999999E-3</v>
      </c>
    </row>
    <row r="292" spans="1:20" x14ac:dyDescent="0.2">
      <c r="A292" s="1">
        <v>6.984</v>
      </c>
      <c r="B292" s="14">
        <v>1265.47541</v>
      </c>
      <c r="C292" s="14">
        <v>134.7540984</v>
      </c>
      <c r="D292" s="14">
        <v>9.3860344970000007</v>
      </c>
      <c r="E292" s="37">
        <f t="shared" si="56"/>
        <v>239.11707409542805</v>
      </c>
      <c r="F292" s="37">
        <f t="shared" si="63"/>
        <v>0.30598715334046978</v>
      </c>
      <c r="G292" s="37">
        <f t="shared" ref="G292:G300" si="64" xml:space="preserve"> E292*(1/SQRT(C292)+1/SQRT(B292))/((H$7-H$10*E292^2)*SQRT(11*61))</f>
        <v>2.5193447080660864E-3</v>
      </c>
      <c r="I292" s="33"/>
      <c r="Q292" s="46">
        <v>238.95894490000001</v>
      </c>
      <c r="R292" s="46">
        <v>0.33899206399999998</v>
      </c>
      <c r="S292" s="46">
        <v>2.792938E-3</v>
      </c>
    </row>
    <row r="293" spans="1:20" x14ac:dyDescent="0.2">
      <c r="A293" s="1">
        <v>7.008</v>
      </c>
      <c r="B293" s="14">
        <v>1251.409836</v>
      </c>
      <c r="C293" s="14">
        <v>133.04918029999999</v>
      </c>
      <c r="D293" s="14">
        <v>9.4029380479999993</v>
      </c>
      <c r="E293" s="37">
        <f t="shared" si="56"/>
        <v>238.87102634925623</v>
      </c>
      <c r="F293" s="37">
        <f t="shared" si="63"/>
        <v>0.30881439609623701</v>
      </c>
      <c r="G293" s="37">
        <f t="shared" si="64"/>
        <v>2.5437968288349439E-3</v>
      </c>
      <c r="I293" s="33"/>
      <c r="Q293" s="46">
        <v>238.68645000000001</v>
      </c>
      <c r="R293" s="46">
        <v>0.34188931</v>
      </c>
      <c r="S293" s="46">
        <v>2.818423E-3</v>
      </c>
    </row>
    <row r="294" spans="1:20" x14ac:dyDescent="0.2">
      <c r="A294" s="1">
        <v>7.032</v>
      </c>
      <c r="B294" s="14">
        <v>1238.278689</v>
      </c>
      <c r="C294" s="14">
        <v>131.62295080000001</v>
      </c>
      <c r="D294" s="14">
        <v>9.4169004540000003</v>
      </c>
      <c r="E294" s="37">
        <f t="shared" si="56"/>
        <v>238.66766674741416</v>
      </c>
      <c r="F294" s="37">
        <f t="shared" si="63"/>
        <v>0.31113390282741077</v>
      </c>
      <c r="G294" s="37">
        <f t="shared" si="64"/>
        <v>2.5648728412878E-3</v>
      </c>
      <c r="I294" s="33"/>
      <c r="Q294" s="46">
        <v>238.46137759999999</v>
      </c>
      <c r="R294" s="46">
        <v>0.34424858400000002</v>
      </c>
      <c r="S294" s="46">
        <v>2.8403130000000001E-3</v>
      </c>
    </row>
    <row r="295" spans="1:20" x14ac:dyDescent="0.2">
      <c r="A295" s="1">
        <v>7.056</v>
      </c>
      <c r="B295" s="14">
        <v>1224.9836069999999</v>
      </c>
      <c r="C295" s="14">
        <v>129.9016393</v>
      </c>
      <c r="D295" s="14">
        <v>9.4305748759999997</v>
      </c>
      <c r="E295" s="37">
        <f t="shared" si="56"/>
        <v>238.46839089841274</v>
      </c>
      <c r="F295" s="37">
        <f t="shared" si="63"/>
        <v>0.31399744059052664</v>
      </c>
      <c r="G295" s="37">
        <f t="shared" si="64"/>
        <v>2.5884054963287587E-3</v>
      </c>
      <c r="I295" s="33"/>
      <c r="Q295" s="46">
        <v>238.24096080000001</v>
      </c>
      <c r="R295" s="46">
        <v>0.347199127</v>
      </c>
      <c r="S295" s="46">
        <v>2.8648319999999999E-3</v>
      </c>
    </row>
    <row r="296" spans="1:20" x14ac:dyDescent="0.2">
      <c r="A296" s="1">
        <v>7.08</v>
      </c>
      <c r="B296" s="14">
        <v>1211.311475</v>
      </c>
      <c r="C296" s="14">
        <v>127.9836066</v>
      </c>
      <c r="D296" s="14">
        <v>9.4474462450000001</v>
      </c>
      <c r="E296" s="37">
        <f t="shared" si="56"/>
        <v>238.22237161655394</v>
      </c>
      <c r="F296" s="37">
        <f t="shared" si="63"/>
        <v>0.31740968666166514</v>
      </c>
      <c r="G296" s="37">
        <f t="shared" si="64"/>
        <v>2.6157584257014226E-3</v>
      </c>
      <c r="I296" s="33"/>
      <c r="Q296" s="46">
        <v>237.96903810000001</v>
      </c>
      <c r="R296" s="46">
        <v>0.35068480200000002</v>
      </c>
      <c r="S296" s="46">
        <v>2.8930539999999999E-3</v>
      </c>
    </row>
    <row r="297" spans="1:20" x14ac:dyDescent="0.2">
      <c r="A297" s="1">
        <v>7.1040000000000001</v>
      </c>
      <c r="B297" s="14">
        <v>1198.409836</v>
      </c>
      <c r="C297" s="14">
        <v>126.7704918</v>
      </c>
      <c r="D297" s="14">
        <v>9.4620649169999993</v>
      </c>
      <c r="E297" s="37">
        <f t="shared" si="56"/>
        <v>238.00905969093179</v>
      </c>
      <c r="F297" s="37">
        <f t="shared" si="63"/>
        <v>0.31952661192180726</v>
      </c>
      <c r="G297" s="37">
        <f t="shared" si="64"/>
        <v>2.6366988897183132E-3</v>
      </c>
      <c r="I297" s="33"/>
      <c r="Q297" s="46">
        <v>237.7334516</v>
      </c>
      <c r="R297" s="46">
        <v>0.35275890300000001</v>
      </c>
      <c r="S297" s="46">
        <v>2.914303E-3</v>
      </c>
    </row>
    <row r="298" spans="1:20" x14ac:dyDescent="0.2">
      <c r="A298" s="1">
        <v>7.1280000000000001</v>
      </c>
      <c r="B298" s="14">
        <v>1184.8196720000001</v>
      </c>
      <c r="C298" s="14">
        <v>124.9016393</v>
      </c>
      <c r="D298" s="14">
        <v>9.4760296079999993</v>
      </c>
      <c r="E298" s="37">
        <f t="shared" si="56"/>
        <v>237.80516467761774</v>
      </c>
      <c r="F298" s="37">
        <f t="shared" si="63"/>
        <v>0.32284771033730958</v>
      </c>
      <c r="G298" s="37">
        <f t="shared" si="64"/>
        <v>2.6630513496120976E-3</v>
      </c>
      <c r="I298" s="33"/>
      <c r="Q298" s="46">
        <v>237.50843449999999</v>
      </c>
      <c r="R298" s="46">
        <v>0.35615763299999997</v>
      </c>
      <c r="S298" s="46">
        <v>2.9414829999999999E-3</v>
      </c>
    </row>
    <row r="299" spans="1:20" x14ac:dyDescent="0.2">
      <c r="A299" s="1">
        <v>7.1520000000000001</v>
      </c>
      <c r="B299" s="14">
        <v>1172.147541</v>
      </c>
      <c r="C299" s="14">
        <v>123.6065574</v>
      </c>
      <c r="D299" s="14">
        <v>9.487556842</v>
      </c>
      <c r="E299" s="37">
        <f t="shared" si="56"/>
        <v>237.63676376595785</v>
      </c>
      <c r="F299" s="37">
        <f t="shared" si="63"/>
        <v>0.32507045165923776</v>
      </c>
      <c r="G299" s="37">
        <f t="shared" si="64"/>
        <v>2.683607581740998E-3</v>
      </c>
      <c r="I299" s="33"/>
      <c r="Q299" s="46">
        <v>237.32271840000001</v>
      </c>
      <c r="R299" s="46">
        <v>0.35837813000000002</v>
      </c>
      <c r="S299" s="46">
        <v>2.9624930000000001E-3</v>
      </c>
    </row>
    <row r="300" spans="1:20" x14ac:dyDescent="0.2">
      <c r="A300" s="1">
        <v>7.1760000000000002</v>
      </c>
      <c r="B300" s="14">
        <v>1159.42623</v>
      </c>
      <c r="C300" s="14">
        <v>122.0327869</v>
      </c>
      <c r="D300" s="14">
        <v>9.5002871980000005</v>
      </c>
      <c r="E300" s="37">
        <f t="shared" si="56"/>
        <v>237.45068505942916</v>
      </c>
      <c r="F300" s="37">
        <f t="shared" si="63"/>
        <v>0.3279378573568425</v>
      </c>
      <c r="G300" s="37">
        <f t="shared" si="64"/>
        <v>2.707532395909572E-3</v>
      </c>
      <c r="I300" s="33"/>
      <c r="Q300" s="46">
        <v>237.11764890000001</v>
      </c>
      <c r="R300" s="46">
        <v>0.36127183600000001</v>
      </c>
      <c r="S300" s="46">
        <v>2.986935E-3</v>
      </c>
    </row>
    <row r="301" spans="1:20" s="15" customFormat="1" x14ac:dyDescent="0.2">
      <c r="A301" s="17">
        <v>7.2</v>
      </c>
      <c r="B301" s="18">
        <v>1149.2857140000001</v>
      </c>
      <c r="C301" s="18">
        <v>120.6349206</v>
      </c>
      <c r="D301" s="18">
        <v>9.5122797769999998</v>
      </c>
      <c r="E301" s="44">
        <f t="shared" si="56"/>
        <v>237.27529115309326</v>
      </c>
      <c r="F301" s="44">
        <f t="shared" ref="F301:F310" si="65" xml:space="preserve"> E301^2*(1/SQRT(C301)-1/SQRT(B301))/((H$7-H$10*E301^2)*SQRT(11*63))</f>
        <v>0.32535805393141654</v>
      </c>
      <c r="G301" s="44">
        <f xml:space="preserve"> E301*(1/SQRT(C301)+1/SQRT(B301))/((H$7-H$10*E301^2)*SQRT(11*63))</f>
        <v>2.6855550020001531E-3</v>
      </c>
      <c r="H301" s="45"/>
      <c r="I301" s="34"/>
      <c r="J301" s="35"/>
      <c r="K301" s="22"/>
      <c r="L301" s="22"/>
      <c r="M301" s="19"/>
      <c r="N301" s="19"/>
      <c r="P301" s="38"/>
      <c r="Q301" s="47">
        <v>236.9244961</v>
      </c>
      <c r="R301" s="47">
        <v>0.35817079000000002</v>
      </c>
      <c r="S301" s="47">
        <v>2.9607739999999998E-3</v>
      </c>
      <c r="T301" s="47"/>
    </row>
    <row r="302" spans="1:20" x14ac:dyDescent="0.2">
      <c r="A302" s="1">
        <v>7.2240000000000002</v>
      </c>
      <c r="B302" s="14">
        <v>1137.809524</v>
      </c>
      <c r="C302" s="14">
        <v>119.34920630000001</v>
      </c>
      <c r="D302" s="14">
        <v>9.5212981209999992</v>
      </c>
      <c r="E302" s="37">
        <f t="shared" si="56"/>
        <v>237.1433315121204</v>
      </c>
      <c r="F302" s="37">
        <f t="shared" si="65"/>
        <v>0.32760791945411627</v>
      </c>
      <c r="G302" s="37">
        <f t="shared" ref="G302:G310" si="66" xml:space="preserve"> E302*(1/SQRT(C302)+1/SQRT(B302))/((H$7-H$10*E302^2)*SQRT(11*63))</f>
        <v>2.7049652813073907E-3</v>
      </c>
      <c r="I302" s="33"/>
      <c r="Q302" s="46">
        <v>236.77926869999999</v>
      </c>
      <c r="R302" s="46">
        <v>0.36044567700000002</v>
      </c>
      <c r="S302" s="46">
        <v>2.9806730000000001E-3</v>
      </c>
    </row>
    <row r="303" spans="1:20" x14ac:dyDescent="0.2">
      <c r="A303" s="1">
        <v>7.2480000000000002</v>
      </c>
      <c r="B303" s="14">
        <v>1124.142857</v>
      </c>
      <c r="C303" s="14">
        <v>117.7777778</v>
      </c>
      <c r="D303" s="14">
        <v>9.5336637040000003</v>
      </c>
      <c r="E303" s="37">
        <f t="shared" si="56"/>
        <v>236.9623022825896</v>
      </c>
      <c r="F303" s="37">
        <f t="shared" si="65"/>
        <v>0.3305018277877797</v>
      </c>
      <c r="G303" s="37">
        <f t="shared" si="66"/>
        <v>2.7297887545742984E-3</v>
      </c>
      <c r="I303" s="33"/>
      <c r="Q303" s="46">
        <v>236.58017229999999</v>
      </c>
      <c r="R303" s="46">
        <v>0.36334233999999999</v>
      </c>
      <c r="S303" s="46">
        <v>3.005883E-3</v>
      </c>
    </row>
    <row r="304" spans="1:20" x14ac:dyDescent="0.2">
      <c r="A304" s="1">
        <v>7.2720000000000002</v>
      </c>
      <c r="B304" s="14">
        <v>1113.1746029999999</v>
      </c>
      <c r="C304" s="14">
        <v>116.7777778</v>
      </c>
      <c r="D304" s="14">
        <v>9.5450427629999997</v>
      </c>
      <c r="E304" s="37">
        <f t="shared" si="56"/>
        <v>236.79562038797633</v>
      </c>
      <c r="F304" s="37">
        <f t="shared" si="65"/>
        <v>0.33239184486379308</v>
      </c>
      <c r="G304" s="37">
        <f t="shared" si="66"/>
        <v>2.7486022757991502E-3</v>
      </c>
      <c r="I304" s="33"/>
      <c r="Q304" s="46">
        <v>236.39699640000001</v>
      </c>
      <c r="R304" s="46">
        <v>0.36514601299999999</v>
      </c>
      <c r="S304" s="46">
        <v>3.0245430000000002E-3</v>
      </c>
    </row>
    <row r="305" spans="1:19" x14ac:dyDescent="0.2">
      <c r="A305" s="1">
        <v>7.2960000000000003</v>
      </c>
      <c r="B305" s="14">
        <v>1101.6349210000001</v>
      </c>
      <c r="C305" s="14">
        <v>115.3809524</v>
      </c>
      <c r="D305" s="14">
        <v>9.5599412130000001</v>
      </c>
      <c r="E305" s="37">
        <f t="shared" si="56"/>
        <v>236.57724546124865</v>
      </c>
      <c r="F305" s="37">
        <f t="shared" si="65"/>
        <v>0.33529598721227222</v>
      </c>
      <c r="G305" s="37">
        <f t="shared" si="66"/>
        <v>2.7735579545653381E-3</v>
      </c>
      <c r="I305" s="33"/>
      <c r="Q305" s="46">
        <v>236.1572237</v>
      </c>
      <c r="R305" s="46">
        <v>0.367962289</v>
      </c>
      <c r="S305" s="46">
        <v>3.0491860000000002E-3</v>
      </c>
    </row>
    <row r="306" spans="1:19" x14ac:dyDescent="0.2">
      <c r="A306" s="1">
        <v>7.32</v>
      </c>
      <c r="B306" s="14">
        <v>1090.5238099999999</v>
      </c>
      <c r="C306" s="14">
        <v>114.047619</v>
      </c>
      <c r="D306" s="14">
        <v>9.5753602099999995</v>
      </c>
      <c r="E306" s="37">
        <f t="shared" si="56"/>
        <v>236.35106926548934</v>
      </c>
      <c r="F306" s="37">
        <f t="shared" si="65"/>
        <v>0.3381776118986069</v>
      </c>
      <c r="G306" s="37">
        <f t="shared" si="66"/>
        <v>2.7985686115647029E-3</v>
      </c>
      <c r="I306" s="33"/>
      <c r="Q306" s="46">
        <v>235.9091468</v>
      </c>
      <c r="R306" s="46">
        <v>0.37071989599999999</v>
      </c>
      <c r="S306" s="46">
        <v>3.0736169999999998E-3</v>
      </c>
    </row>
    <row r="307" spans="1:19" x14ac:dyDescent="0.2">
      <c r="A307" s="1">
        <v>7.3440000000000003</v>
      </c>
      <c r="B307" s="14">
        <v>1078.126984</v>
      </c>
      <c r="C307" s="14">
        <v>112.7301587</v>
      </c>
      <c r="D307" s="14">
        <v>9.5901165590000002</v>
      </c>
      <c r="E307" s="37">
        <f t="shared" si="56"/>
        <v>236.13444640539163</v>
      </c>
      <c r="F307" s="37">
        <f t="shared" si="65"/>
        <v>0.34094690733247107</v>
      </c>
      <c r="G307" s="37">
        <f t="shared" si="66"/>
        <v>2.823884197436594E-3</v>
      </c>
      <c r="I307" s="33"/>
      <c r="Q307" s="46">
        <v>235.67180640000001</v>
      </c>
      <c r="R307" s="46">
        <v>0.37335148299999998</v>
      </c>
      <c r="S307" s="46">
        <v>3.0983450000000002E-3</v>
      </c>
    </row>
    <row r="308" spans="1:19" x14ac:dyDescent="0.2">
      <c r="A308" s="1">
        <v>7.3680000000000003</v>
      </c>
      <c r="B308" s="14">
        <v>1065.793651</v>
      </c>
      <c r="C308" s="14">
        <v>111.1428571</v>
      </c>
      <c r="D308" s="14">
        <v>9.6086628180000009</v>
      </c>
      <c r="E308" s="37">
        <f t="shared" si="56"/>
        <v>235.86195082152184</v>
      </c>
      <c r="F308" s="37">
        <f t="shared" si="65"/>
        <v>0.34459414673057326</v>
      </c>
      <c r="G308" s="37">
        <f t="shared" si="66"/>
        <v>2.8546330577973772E-3</v>
      </c>
      <c r="I308" s="33"/>
      <c r="Q308" s="46">
        <v>235.3736212</v>
      </c>
      <c r="R308" s="46">
        <v>0.37681292799999999</v>
      </c>
      <c r="S308" s="46">
        <v>3.128011E-3</v>
      </c>
    </row>
    <row r="309" spans="1:19" x14ac:dyDescent="0.2">
      <c r="A309" s="1">
        <v>7.3920000000000003</v>
      </c>
      <c r="B309" s="14">
        <v>1055.0952380000001</v>
      </c>
      <c r="C309" s="14">
        <v>109.7777778</v>
      </c>
      <c r="D309" s="14">
        <v>9.6236908920000008</v>
      </c>
      <c r="E309" s="37">
        <f t="shared" si="56"/>
        <v>235.64094897029062</v>
      </c>
      <c r="F309" s="37">
        <f t="shared" si="65"/>
        <v>0.34774254905161495</v>
      </c>
      <c r="G309" s="37">
        <f t="shared" si="66"/>
        <v>2.8810596365795218E-3</v>
      </c>
      <c r="I309" s="33"/>
      <c r="Q309" s="46">
        <v>235.1320987</v>
      </c>
      <c r="R309" s="46">
        <v>0.37980477600000001</v>
      </c>
      <c r="S309" s="46">
        <v>3.1535059999999999E-3</v>
      </c>
    </row>
    <row r="310" spans="1:19" x14ac:dyDescent="0.2">
      <c r="A310" s="1">
        <v>7.4160000000000004</v>
      </c>
      <c r="B310" s="14">
        <v>1044.3015869999999</v>
      </c>
      <c r="C310" s="14">
        <v>108.2539683</v>
      </c>
      <c r="D310" s="14">
        <v>9.6419540819999998</v>
      </c>
      <c r="E310" s="37">
        <f t="shared" si="56"/>
        <v>235.37212708422493</v>
      </c>
      <c r="F310" s="37">
        <f t="shared" si="65"/>
        <v>0.35150917456482889</v>
      </c>
      <c r="G310" s="37">
        <f t="shared" si="66"/>
        <v>2.9117204629505898E-3</v>
      </c>
      <c r="I310" s="33"/>
      <c r="Q310" s="46">
        <v>234.8387089</v>
      </c>
      <c r="R310" s="46">
        <v>0.38334597199999998</v>
      </c>
      <c r="S310" s="46">
        <v>3.1826530000000001E-3</v>
      </c>
    </row>
    <row r="311" spans="1:19" x14ac:dyDescent="0.2">
      <c r="A311" s="1">
        <v>7.44</v>
      </c>
      <c r="B311" s="14">
        <v>1034.5999999999999</v>
      </c>
      <c r="C311" s="14">
        <v>106.9846154</v>
      </c>
      <c r="D311" s="14">
        <v>9.6606796769999992</v>
      </c>
      <c r="E311" s="37">
        <f t="shared" si="56"/>
        <v>235.09621333954908</v>
      </c>
      <c r="F311" s="37">
        <f t="shared" ref="F311:F320" si="67" xml:space="preserve"> E311^2*(1/SQRT(C311)-1/SQRT(B311))/((H$7-H$10*E311^2)*SQRT(11*65))</f>
        <v>0.34935639865499568</v>
      </c>
      <c r="G311" s="37">
        <f xml:space="preserve"> E311*(1/SQRT(C311)+1/SQRT(B311))/((H$7-H$10*E311^2)*SQRT(11*65))</f>
        <v>2.8947256400153787E-3</v>
      </c>
      <c r="I311" s="33"/>
      <c r="Q311" s="46">
        <v>234.53804260000001</v>
      </c>
      <c r="R311" s="46">
        <v>0.38039349099999997</v>
      </c>
      <c r="S311" s="46">
        <v>3.1593960000000001E-3</v>
      </c>
    </row>
    <row r="312" spans="1:19" x14ac:dyDescent="0.2">
      <c r="A312" s="1">
        <v>7.4640000000000004</v>
      </c>
      <c r="B312" s="14">
        <v>1023.338462</v>
      </c>
      <c r="C312" s="14">
        <v>105.6153846</v>
      </c>
      <c r="D312" s="14">
        <v>9.6798401629999997</v>
      </c>
      <c r="E312" s="37">
        <f t="shared" si="56"/>
        <v>234.81358447662691</v>
      </c>
      <c r="F312" s="37">
        <f t="shared" si="67"/>
        <v>0.35286544470325915</v>
      </c>
      <c r="G312" s="37">
        <f t="shared" ref="G312:G320" si="68" xml:space="preserve"> E312*(1/SQRT(C312)+1/SQRT(B312))/((H$7-H$10*E312^2)*SQRT(11*65))</f>
        <v>2.9252892385527849E-3</v>
      </c>
      <c r="I312" s="33"/>
      <c r="Q312" s="46">
        <v>234.23056249999999</v>
      </c>
      <c r="R312" s="46">
        <v>0.383567149</v>
      </c>
      <c r="S312" s="46">
        <v>3.1877239999999999E-3</v>
      </c>
    </row>
    <row r="313" spans="1:19" x14ac:dyDescent="0.2">
      <c r="A313" s="1">
        <v>7.4880000000000004</v>
      </c>
      <c r="B313" s="14">
        <v>1012.246154</v>
      </c>
      <c r="C313" s="14">
        <v>103.9538462</v>
      </c>
      <c r="D313" s="14">
        <v>9.6992292750000004</v>
      </c>
      <c r="E313" s="37">
        <f t="shared" si="56"/>
        <v>234.52725852945898</v>
      </c>
      <c r="F313" s="37">
        <f t="shared" si="67"/>
        <v>0.35721703286006318</v>
      </c>
      <c r="G313" s="37">
        <f t="shared" si="68"/>
        <v>2.9597257697256715E-3</v>
      </c>
      <c r="I313" s="33"/>
      <c r="Q313" s="46">
        <v>233.9195976</v>
      </c>
      <c r="R313" s="46">
        <v>0.38761152900000001</v>
      </c>
      <c r="S313" s="46">
        <v>3.2199020000000002E-3</v>
      </c>
    </row>
    <row r="314" spans="1:19" x14ac:dyDescent="0.2">
      <c r="A314" s="1">
        <v>7.5119999999999996</v>
      </c>
      <c r="B314" s="14">
        <v>1001.6153849999999</v>
      </c>
      <c r="C314" s="14">
        <v>103.1538462</v>
      </c>
      <c r="D314" s="14">
        <v>9.7163798000000003</v>
      </c>
      <c r="E314" s="37">
        <f t="shared" si="56"/>
        <v>234.27371138114341</v>
      </c>
      <c r="F314" s="37">
        <f t="shared" si="67"/>
        <v>0.35936956643110335</v>
      </c>
      <c r="G314" s="37">
        <f t="shared" si="68"/>
        <v>2.9838023257191147E-3</v>
      </c>
      <c r="I314" s="33"/>
      <c r="Q314" s="46">
        <v>233.64469800000001</v>
      </c>
      <c r="R314" s="46">
        <v>0.38931776200000001</v>
      </c>
      <c r="S314" s="46">
        <v>3.2411610000000002E-3</v>
      </c>
    </row>
    <row r="315" spans="1:19" x14ac:dyDescent="0.2">
      <c r="A315" s="1">
        <v>7.5359999999999996</v>
      </c>
      <c r="B315" s="14">
        <v>991.6</v>
      </c>
      <c r="C315" s="14">
        <v>101.8769231</v>
      </c>
      <c r="D315" s="14">
        <v>9.7356515330000004</v>
      </c>
      <c r="E315" s="37">
        <f t="shared" si="56"/>
        <v>233.98848437631941</v>
      </c>
      <c r="F315" s="37">
        <f t="shared" si="67"/>
        <v>0.36297465339268731</v>
      </c>
      <c r="G315" s="37">
        <f t="shared" si="68"/>
        <v>3.0148137789683198E-3</v>
      </c>
      <c r="I315" s="33"/>
      <c r="Q315" s="46">
        <v>233.3359892</v>
      </c>
      <c r="R315" s="46">
        <v>0.39248738599999999</v>
      </c>
      <c r="S315" s="46">
        <v>3.269058E-3</v>
      </c>
    </row>
    <row r="316" spans="1:19" x14ac:dyDescent="0.2">
      <c r="A316" s="1">
        <v>7.56</v>
      </c>
      <c r="B316" s="14">
        <v>980.63076920000003</v>
      </c>
      <c r="C316" s="14">
        <v>100.5384615</v>
      </c>
      <c r="D316" s="14">
        <v>9.7520265100000003</v>
      </c>
      <c r="E316" s="37">
        <f t="shared" si="56"/>
        <v>233.74585713940488</v>
      </c>
      <c r="F316" s="37">
        <f t="shared" si="67"/>
        <v>0.36656204987144314</v>
      </c>
      <c r="G316" s="37">
        <f t="shared" si="68"/>
        <v>3.0454849719559435E-3</v>
      </c>
      <c r="I316" s="33"/>
      <c r="Q316" s="46">
        <v>233.0738484</v>
      </c>
      <c r="R316" s="46">
        <v>0.39571708900000002</v>
      </c>
      <c r="S316" s="46">
        <v>3.2971910000000001E-3</v>
      </c>
    </row>
    <row r="317" spans="1:19" x14ac:dyDescent="0.2">
      <c r="A317" s="1">
        <v>7.5839999999999996</v>
      </c>
      <c r="B317" s="14">
        <v>970.66153850000001</v>
      </c>
      <c r="C317" s="14">
        <v>99.323076920000005</v>
      </c>
      <c r="D317" s="14">
        <v>9.7666398999999995</v>
      </c>
      <c r="E317" s="37">
        <f t="shared" si="56"/>
        <v>233.529114684761</v>
      </c>
      <c r="F317" s="37">
        <f t="shared" si="67"/>
        <v>0.36987169377212981</v>
      </c>
      <c r="G317" s="37">
        <f t="shared" si="68"/>
        <v>3.0737028235657128E-3</v>
      </c>
      <c r="I317" s="33"/>
      <c r="Q317" s="46">
        <v>232.84004189999999</v>
      </c>
      <c r="R317" s="46">
        <v>0.398691293</v>
      </c>
      <c r="S317" s="46">
        <v>3.3230040000000001E-3</v>
      </c>
    </row>
    <row r="318" spans="1:19" x14ac:dyDescent="0.2">
      <c r="A318" s="1">
        <v>7.6079999999999997</v>
      </c>
      <c r="B318" s="14">
        <v>961.46153849999996</v>
      </c>
      <c r="C318" s="14">
        <v>98.338461539999997</v>
      </c>
      <c r="D318" s="14">
        <v>9.7811715249999995</v>
      </c>
      <c r="E318" s="37">
        <f t="shared" si="56"/>
        <v>233.31337832328146</v>
      </c>
      <c r="F318" s="37">
        <f t="shared" si="67"/>
        <v>0.37266946455627281</v>
      </c>
      <c r="G318" s="37">
        <f t="shared" si="68"/>
        <v>3.0993311464757468E-3</v>
      </c>
      <c r="I318" s="33"/>
      <c r="Q318" s="46">
        <v>232.6076726</v>
      </c>
      <c r="R318" s="46">
        <v>0.40109419000000002</v>
      </c>
      <c r="S318" s="46">
        <v>3.3458479999999998E-3</v>
      </c>
    </row>
    <row r="319" spans="1:19" x14ac:dyDescent="0.2">
      <c r="A319" s="1">
        <v>7.6319999999999997</v>
      </c>
      <c r="B319" s="14">
        <v>951.63076920000003</v>
      </c>
      <c r="C319" s="14">
        <v>97.323076920000005</v>
      </c>
      <c r="D319" s="14">
        <v>9.7912649250000001</v>
      </c>
      <c r="E319" s="37">
        <f t="shared" si="56"/>
        <v>233.16340845513051</v>
      </c>
      <c r="F319" s="37">
        <f t="shared" si="67"/>
        <v>0.37525909402272095</v>
      </c>
      <c r="G319" s="37">
        <f t="shared" si="68"/>
        <v>3.1227622448593054E-3</v>
      </c>
      <c r="I319" s="33"/>
      <c r="Q319" s="46">
        <v>232.44635099999999</v>
      </c>
      <c r="R319" s="46">
        <v>0.40344502799999998</v>
      </c>
      <c r="S319" s="46">
        <v>3.3676719999999999E-3</v>
      </c>
    </row>
    <row r="320" spans="1:19" x14ac:dyDescent="0.2">
      <c r="A320" s="1">
        <v>7.6559999999999997</v>
      </c>
      <c r="B320" s="14">
        <v>942.72307690000002</v>
      </c>
      <c r="C320" s="14">
        <v>95.969230769999996</v>
      </c>
      <c r="D320" s="14">
        <v>9.8042148989999998</v>
      </c>
      <c r="E320" s="37">
        <f t="shared" si="56"/>
        <v>232.97084448061275</v>
      </c>
      <c r="F320" s="37">
        <f t="shared" si="67"/>
        <v>0.37914095022109223</v>
      </c>
      <c r="G320" s="37">
        <f t="shared" si="68"/>
        <v>3.1525061674351411E-3</v>
      </c>
      <c r="I320" s="33"/>
      <c r="Q320" s="46">
        <v>232.23946900000001</v>
      </c>
      <c r="R320" s="46">
        <v>0.40704361900000002</v>
      </c>
      <c r="S320" s="46">
        <v>3.3951720000000001E-3</v>
      </c>
    </row>
    <row r="321" spans="1:19" x14ac:dyDescent="0.2">
      <c r="A321" s="1">
        <v>7.68</v>
      </c>
      <c r="B321" s="14">
        <v>934.58208960000002</v>
      </c>
      <c r="C321" s="14">
        <v>95.104477610000004</v>
      </c>
      <c r="D321" s="14">
        <v>9.8139775260000004</v>
      </c>
      <c r="E321" s="37">
        <f t="shared" si="56"/>
        <v>232.82556238728898</v>
      </c>
      <c r="F321" s="37">
        <f t="shared" ref="F321:F330" si="69" xml:space="preserve"> E321^2*(1/SQRT(C321)-1/SQRT(B321))/((H$7-H$10*E321^2)*SQRT(11*67))</f>
        <v>0.37579413725726851</v>
      </c>
      <c r="G321" s="37">
        <f xml:space="preserve"> E321*(1/SQRT(C321)+1/SQRT(B321))/((H$7-H$10*E321^2)*SQRT(11*67))</f>
        <v>3.126207386908162E-3</v>
      </c>
      <c r="I321" s="33"/>
      <c r="Q321" s="46">
        <v>232.08357910000001</v>
      </c>
      <c r="R321" s="46">
        <v>0.40301419100000002</v>
      </c>
      <c r="S321" s="46">
        <v>3.3633679999999998E-3</v>
      </c>
    </row>
    <row r="322" spans="1:19" x14ac:dyDescent="0.2">
      <c r="A322" s="1">
        <v>7.7039999999999997</v>
      </c>
      <c r="B322" s="14">
        <v>924.58208960000002</v>
      </c>
      <c r="C322" s="14">
        <v>94.044776119999995</v>
      </c>
      <c r="D322" s="14">
        <v>9.8208720589999992</v>
      </c>
      <c r="E322" s="37">
        <f t="shared" si="56"/>
        <v>232.7229021988741</v>
      </c>
      <c r="F322" s="37">
        <f t="shared" si="69"/>
        <v>0.37839310496041778</v>
      </c>
      <c r="G322" s="37">
        <f t="shared" ref="G322:G330" si="70" xml:space="preserve"> E322*(1/SQRT(C322)+1/SQRT(B322))/((H$7-H$10*E322^2)*SQRT(11*67))</f>
        <v>3.1487163357010813E-3</v>
      </c>
      <c r="I322" s="33"/>
      <c r="Q322" s="46">
        <v>231.9735254</v>
      </c>
      <c r="R322" s="46">
        <v>0.40548762900000002</v>
      </c>
      <c r="S322" s="46">
        <v>3.3850780000000001E-3</v>
      </c>
    </row>
    <row r="323" spans="1:19" x14ac:dyDescent="0.2">
      <c r="A323" s="1">
        <v>7.7279999999999998</v>
      </c>
      <c r="B323" s="14">
        <v>915.9701493</v>
      </c>
      <c r="C323" s="14">
        <v>93</v>
      </c>
      <c r="D323" s="14">
        <v>9.8307134769999998</v>
      </c>
      <c r="E323" s="37">
        <f t="shared" ref="E323:E386" si="71" xml:space="preserve"> (2*H$7)/(LN(D323)-H$4+SQRT((LN(D323)-H$4)^2-4*H$7*H$10))</f>
        <v>232.57627632406454</v>
      </c>
      <c r="F323" s="37">
        <f t="shared" si="69"/>
        <v>0.38132083720931859</v>
      </c>
      <c r="G323" s="37">
        <f t="shared" si="70"/>
        <v>3.1730367750952226E-3</v>
      </c>
      <c r="I323" s="33"/>
      <c r="Q323" s="46">
        <v>231.81648809999999</v>
      </c>
      <c r="R323" s="46">
        <v>0.40816855800000001</v>
      </c>
      <c r="S323" s="46">
        <v>3.4075730000000001E-3</v>
      </c>
    </row>
    <row r="324" spans="1:19" x14ac:dyDescent="0.2">
      <c r="A324" s="1">
        <v>7.7519999999999998</v>
      </c>
      <c r="B324" s="14">
        <v>907.08955219999996</v>
      </c>
      <c r="C324" s="14">
        <v>92.104477610000004</v>
      </c>
      <c r="D324" s="14">
        <v>9.8432077400000004</v>
      </c>
      <c r="E324" s="37">
        <f t="shared" si="71"/>
        <v>232.3899780095069</v>
      </c>
      <c r="F324" s="37">
        <f t="shared" si="69"/>
        <v>0.38399479587939539</v>
      </c>
      <c r="G324" s="37">
        <f t="shared" si="70"/>
        <v>3.197924395040051E-3</v>
      </c>
      <c r="I324" s="33"/>
      <c r="Q324" s="46">
        <v>231.6172163</v>
      </c>
      <c r="R324" s="46">
        <v>0.41043861599999998</v>
      </c>
      <c r="S324" s="46">
        <v>3.429554E-3</v>
      </c>
    </row>
    <row r="325" spans="1:19" x14ac:dyDescent="0.2">
      <c r="A325" s="1">
        <v>7.7759999999999998</v>
      </c>
      <c r="B325" s="14">
        <v>897.44776119999995</v>
      </c>
      <c r="C325" s="14">
        <v>91.089552240000003</v>
      </c>
      <c r="D325" s="14">
        <v>9.8571304519999998</v>
      </c>
      <c r="E325" s="37">
        <f t="shared" si="71"/>
        <v>232.18218231551191</v>
      </c>
      <c r="F325" s="37">
        <f t="shared" si="69"/>
        <v>0.38710210424431141</v>
      </c>
      <c r="G325" s="37">
        <f t="shared" si="70"/>
        <v>3.2262363791408003E-3</v>
      </c>
      <c r="I325" s="33"/>
      <c r="Q325" s="46">
        <v>231.39529189999999</v>
      </c>
      <c r="R325" s="46">
        <v>0.41308329599999999</v>
      </c>
      <c r="S325" s="46">
        <v>3.4544799999999998E-3</v>
      </c>
    </row>
    <row r="326" spans="1:19" x14ac:dyDescent="0.2">
      <c r="A326" s="1">
        <v>7.8</v>
      </c>
      <c r="B326" s="14">
        <v>886.98507459999996</v>
      </c>
      <c r="C326" s="14">
        <v>90.134328359999998</v>
      </c>
      <c r="D326" s="14">
        <v>9.8628448970000004</v>
      </c>
      <c r="E326" s="37">
        <f t="shared" si="71"/>
        <v>232.09683324951843</v>
      </c>
      <c r="F326" s="37">
        <f t="shared" si="69"/>
        <v>0.38942953098346045</v>
      </c>
      <c r="G326" s="37">
        <f t="shared" si="70"/>
        <v>3.2481921539058343E-3</v>
      </c>
      <c r="I326" s="33"/>
      <c r="Q326" s="46">
        <v>231.30424540000001</v>
      </c>
      <c r="R326" s="46">
        <v>0.41528406699999998</v>
      </c>
      <c r="S326" s="46">
        <v>3.4757109999999998E-3</v>
      </c>
    </row>
    <row r="327" spans="1:19" x14ac:dyDescent="0.2">
      <c r="A327" s="1">
        <v>7.8239999999999998</v>
      </c>
      <c r="B327" s="14">
        <v>877.47761190000006</v>
      </c>
      <c r="C327" s="14">
        <v>89.268656719999996</v>
      </c>
      <c r="D327" s="14">
        <v>9.8694450800000002</v>
      </c>
      <c r="E327" s="37">
        <f t="shared" si="71"/>
        <v>231.99821020267072</v>
      </c>
      <c r="F327" s="37">
        <f t="shared" si="69"/>
        <v>0.39166364038574264</v>
      </c>
      <c r="G327" s="37">
        <f t="shared" si="70"/>
        <v>3.2695219436890293E-3</v>
      </c>
      <c r="I327" s="33"/>
      <c r="Q327" s="46">
        <v>231.19911629999999</v>
      </c>
      <c r="R327" s="46">
        <v>0.417335385</v>
      </c>
      <c r="S327" s="46">
        <v>3.4958649999999999E-3</v>
      </c>
    </row>
    <row r="328" spans="1:19" x14ac:dyDescent="0.2">
      <c r="A328" s="1">
        <v>7.8479999999999999</v>
      </c>
      <c r="B328" s="14">
        <v>868.94029850000004</v>
      </c>
      <c r="C328" s="14">
        <v>87.940298510000005</v>
      </c>
      <c r="D328" s="14">
        <v>9.8772112730000003</v>
      </c>
      <c r="E328" s="37">
        <f t="shared" si="71"/>
        <v>231.88210194123957</v>
      </c>
      <c r="F328" s="37">
        <f t="shared" si="69"/>
        <v>0.39563269825926017</v>
      </c>
      <c r="G328" s="37">
        <f t="shared" si="70"/>
        <v>3.2982048592661022E-3</v>
      </c>
      <c r="I328" s="33"/>
      <c r="Q328" s="46">
        <v>231.07545579999999</v>
      </c>
      <c r="R328" s="46">
        <v>0.42116753499999998</v>
      </c>
      <c r="S328" s="46">
        <v>3.523333E-3</v>
      </c>
    </row>
    <row r="329" spans="1:19" x14ac:dyDescent="0.2">
      <c r="A329" s="1">
        <v>7.8719999999999999</v>
      </c>
      <c r="B329" s="14">
        <v>860.19402990000003</v>
      </c>
      <c r="C329" s="14">
        <v>86.761194029999999</v>
      </c>
      <c r="D329" s="14">
        <v>9.8853270910000006</v>
      </c>
      <c r="E329" s="37">
        <f t="shared" si="71"/>
        <v>231.76069414862681</v>
      </c>
      <c r="F329" s="37">
        <f t="shared" si="69"/>
        <v>0.39919820536422262</v>
      </c>
      <c r="G329" s="37">
        <f t="shared" si="70"/>
        <v>3.3256925727825513E-3</v>
      </c>
      <c r="I329" s="33"/>
      <c r="Q329" s="46">
        <v>230.94627639999999</v>
      </c>
      <c r="R329" s="46">
        <v>0.42454041999999997</v>
      </c>
      <c r="S329" s="46">
        <v>3.5492890000000002E-3</v>
      </c>
    </row>
    <row r="330" spans="1:19" x14ac:dyDescent="0.2">
      <c r="A330" s="1">
        <v>7.8959999999999999</v>
      </c>
      <c r="B330" s="14">
        <v>851.11940300000003</v>
      </c>
      <c r="C330" s="14">
        <v>85.701492540000004</v>
      </c>
      <c r="D330" s="14">
        <v>9.8962389420000001</v>
      </c>
      <c r="E330" s="37">
        <f t="shared" si="71"/>
        <v>231.597341317119</v>
      </c>
      <c r="F330" s="37">
        <f t="shared" si="69"/>
        <v>0.40259496976260728</v>
      </c>
      <c r="G330" s="37">
        <f t="shared" si="70"/>
        <v>3.3543620815473926E-3</v>
      </c>
      <c r="I330" s="33"/>
      <c r="Q330" s="46">
        <v>230.77267079999999</v>
      </c>
      <c r="R330" s="46">
        <v>0.42757300500000001</v>
      </c>
      <c r="S330" s="46">
        <v>3.575206E-3</v>
      </c>
    </row>
    <row r="331" spans="1:19" x14ac:dyDescent="0.2">
      <c r="A331" s="1">
        <v>7.92</v>
      </c>
      <c r="B331" s="14">
        <v>843.6086957</v>
      </c>
      <c r="C331" s="14">
        <v>85.333333330000002</v>
      </c>
      <c r="D331" s="14">
        <v>9.9043954359999997</v>
      </c>
      <c r="E331" s="37">
        <f t="shared" si="71"/>
        <v>231.47514735074049</v>
      </c>
      <c r="F331" s="37">
        <f t="shared" ref="F331:F340" si="72" xml:space="preserve"> E331^2*(1/SQRT(C331)-1/SQRT(B331))/((H$7-H$10*E331^2)*SQRT(11*69))</f>
        <v>0.39772839867565518</v>
      </c>
      <c r="G331" s="37">
        <f xml:space="preserve"> E331*(1/SQRT(C331)+1/SQRT(B331))/((H$7-H$10*E331^2)*SQRT(11*69))</f>
        <v>3.3209086990115891E-3</v>
      </c>
      <c r="I331" s="33"/>
      <c r="Q331" s="46">
        <v>230.64296210000001</v>
      </c>
      <c r="R331" s="46">
        <v>0.42197147200000001</v>
      </c>
      <c r="S331" s="46">
        <v>3.536043E-3</v>
      </c>
    </row>
    <row r="332" spans="1:19" x14ac:dyDescent="0.2">
      <c r="A332" s="1">
        <v>7.944</v>
      </c>
      <c r="B332" s="14">
        <v>833.71014490000005</v>
      </c>
      <c r="C332" s="14">
        <v>84.217391300000003</v>
      </c>
      <c r="D332" s="14">
        <v>9.9119476629999994</v>
      </c>
      <c r="E332" s="37">
        <f t="shared" si="71"/>
        <v>231.36193703906795</v>
      </c>
      <c r="F332" s="37">
        <f t="shared" si="72"/>
        <v>0.40102323961917008</v>
      </c>
      <c r="G332" s="37">
        <f t="shared" ref="G332:G340" si="73" xml:space="preserve"> E332*(1/SQRT(C332)+1/SQRT(B332))/((H$7-H$10*E332^2)*SQRT(11*69))</f>
        <v>3.3484461189056333E-3</v>
      </c>
      <c r="I332" s="33"/>
      <c r="Q332" s="46">
        <v>230.52290859999999</v>
      </c>
      <c r="R332" s="46">
        <v>0.42505915100000002</v>
      </c>
      <c r="S332" s="46">
        <v>3.5620579999999999E-3</v>
      </c>
    </row>
    <row r="333" spans="1:19" x14ac:dyDescent="0.2">
      <c r="A333" s="1">
        <v>7.968</v>
      </c>
      <c r="B333" s="14">
        <v>824.95652170000005</v>
      </c>
      <c r="C333" s="14">
        <v>83.188405799999998</v>
      </c>
      <c r="D333" s="14">
        <v>9.9193007259999995</v>
      </c>
      <c r="E333" s="37">
        <f t="shared" si="71"/>
        <v>231.25164791926449</v>
      </c>
      <c r="F333" s="37">
        <f t="shared" si="72"/>
        <v>0.40419225280194948</v>
      </c>
      <c r="G333" s="37">
        <f t="shared" si="73"/>
        <v>3.374442773256841E-3</v>
      </c>
      <c r="I333" s="33"/>
      <c r="Q333" s="46">
        <v>230.4060642</v>
      </c>
      <c r="R333" s="46">
        <v>0.428014269</v>
      </c>
      <c r="S333" s="46">
        <v>3.586437E-3</v>
      </c>
    </row>
    <row r="334" spans="1:19" x14ac:dyDescent="0.2">
      <c r="A334" s="1">
        <v>7.992</v>
      </c>
      <c r="B334" s="14">
        <v>816.24637680000001</v>
      </c>
      <c r="C334" s="14">
        <v>82.130434780000002</v>
      </c>
      <c r="D334" s="14">
        <v>9.922290684</v>
      </c>
      <c r="E334" s="37">
        <f t="shared" si="71"/>
        <v>231.20678303501165</v>
      </c>
      <c r="F334" s="37">
        <f t="shared" si="72"/>
        <v>0.40721290899467466</v>
      </c>
      <c r="G334" s="37">
        <f t="shared" si="73"/>
        <v>3.397699719204764E-3</v>
      </c>
      <c r="I334" s="33"/>
      <c r="Q334" s="46">
        <v>230.35856430000001</v>
      </c>
      <c r="R334" s="46">
        <v>0.43104653500000001</v>
      </c>
      <c r="S334" s="46">
        <v>3.6098060000000001E-3</v>
      </c>
    </row>
    <row r="335" spans="1:19" x14ac:dyDescent="0.2">
      <c r="A335" s="1">
        <v>8.016</v>
      </c>
      <c r="B335" s="14">
        <v>807.59420290000003</v>
      </c>
      <c r="C335" s="14">
        <v>81.014492750000002</v>
      </c>
      <c r="D335" s="14">
        <v>9.9224335440000004</v>
      </c>
      <c r="E335" s="37">
        <f t="shared" si="71"/>
        <v>231.20463912790336</v>
      </c>
      <c r="F335" s="37">
        <f t="shared" si="72"/>
        <v>0.41030625710389984</v>
      </c>
      <c r="G335" s="37">
        <f t="shared" si="73"/>
        <v>3.4198956005815268E-3</v>
      </c>
      <c r="I335" s="33"/>
      <c r="Q335" s="46">
        <v>230.35629489999999</v>
      </c>
      <c r="R335" s="46">
        <v>0.43431290700000003</v>
      </c>
      <c r="S335" s="46">
        <v>3.633322E-3</v>
      </c>
    </row>
    <row r="336" spans="1:19" x14ac:dyDescent="0.2">
      <c r="A336" s="1">
        <v>8.0399999999999991</v>
      </c>
      <c r="B336" s="14">
        <v>798.68115939999996</v>
      </c>
      <c r="C336" s="14">
        <v>80.333333330000002</v>
      </c>
      <c r="D336" s="14">
        <v>9.9209389899999998</v>
      </c>
      <c r="E336" s="37">
        <f t="shared" si="71"/>
        <v>231.22706677317876</v>
      </c>
      <c r="F336" s="37">
        <f t="shared" si="72"/>
        <v>0.4116776855865823</v>
      </c>
      <c r="G336" s="37">
        <f t="shared" si="73"/>
        <v>3.4342039396202291E-3</v>
      </c>
      <c r="I336" s="33"/>
      <c r="Q336" s="46">
        <v>230.38003710000001</v>
      </c>
      <c r="R336" s="46">
        <v>0.43584876</v>
      </c>
      <c r="S336" s="46">
        <v>3.6492059999999999E-3</v>
      </c>
    </row>
    <row r="337" spans="1:19" x14ac:dyDescent="0.2">
      <c r="A337" s="1">
        <v>8.0640000000000001</v>
      </c>
      <c r="B337" s="14">
        <v>790.59420290000003</v>
      </c>
      <c r="C337" s="14">
        <v>79.666666669999998</v>
      </c>
      <c r="D337" s="14">
        <v>9.9201518790000005</v>
      </c>
      <c r="E337" s="37">
        <f t="shared" si="71"/>
        <v>231.23887728810561</v>
      </c>
      <c r="F337" s="37">
        <f t="shared" si="72"/>
        <v>0.41316102260895216</v>
      </c>
      <c r="G337" s="37">
        <f t="shared" si="73"/>
        <v>3.4486443118517621E-3</v>
      </c>
      <c r="I337" s="33"/>
      <c r="Q337" s="46">
        <v>230.39254170000001</v>
      </c>
      <c r="R337" s="46">
        <v>0.43746362599999999</v>
      </c>
      <c r="S337" s="46">
        <v>3.6649109999999999E-3</v>
      </c>
    </row>
    <row r="338" spans="1:19" x14ac:dyDescent="0.2">
      <c r="A338" s="1">
        <v>8.0879999999999992</v>
      </c>
      <c r="B338" s="14">
        <v>781.63768119999997</v>
      </c>
      <c r="C338" s="14">
        <v>78.869565219999998</v>
      </c>
      <c r="D338" s="14">
        <v>9.9177821819999998</v>
      </c>
      <c r="E338" s="37">
        <f t="shared" si="71"/>
        <v>231.27442989987154</v>
      </c>
      <c r="F338" s="37">
        <f t="shared" si="72"/>
        <v>0.41493759260576035</v>
      </c>
      <c r="G338" s="37">
        <f t="shared" si="73"/>
        <v>3.4645771663610399E-3</v>
      </c>
      <c r="I338" s="33"/>
      <c r="Q338" s="46">
        <v>230.43019129999999</v>
      </c>
      <c r="R338" s="46">
        <v>0.439478814</v>
      </c>
      <c r="S338" s="46">
        <v>3.682931E-3</v>
      </c>
    </row>
    <row r="339" spans="1:19" x14ac:dyDescent="0.2">
      <c r="A339" s="1">
        <v>8.1120000000000001</v>
      </c>
      <c r="B339" s="14">
        <v>774.43478259999995</v>
      </c>
      <c r="C339" s="14">
        <v>78.115942029999999</v>
      </c>
      <c r="D339" s="14">
        <v>9.9168563229999993</v>
      </c>
      <c r="E339" s="37">
        <f t="shared" si="71"/>
        <v>231.28831877561495</v>
      </c>
      <c r="F339" s="37">
        <f t="shared" si="72"/>
        <v>0.41689832382523068</v>
      </c>
      <c r="G339" s="37">
        <f t="shared" si="73"/>
        <v>3.4803173024981547E-3</v>
      </c>
      <c r="I339" s="33"/>
      <c r="Q339" s="46">
        <v>230.44490250000001</v>
      </c>
      <c r="R339" s="46">
        <v>0.44160806000000002</v>
      </c>
      <c r="S339" s="46">
        <v>3.7000900000000001E-3</v>
      </c>
    </row>
    <row r="340" spans="1:19" x14ac:dyDescent="0.2">
      <c r="A340" s="1">
        <v>8.1359999999999992</v>
      </c>
      <c r="B340" s="14">
        <v>767.13043479999999</v>
      </c>
      <c r="C340" s="14">
        <v>77.36231884</v>
      </c>
      <c r="D340" s="14">
        <v>9.9143756639999996</v>
      </c>
      <c r="E340" s="37">
        <f t="shared" si="71"/>
        <v>231.32552632679167</v>
      </c>
      <c r="F340" s="37">
        <f t="shared" si="72"/>
        <v>0.41875873107953721</v>
      </c>
      <c r="G340" s="37">
        <f t="shared" si="73"/>
        <v>3.4950171299209278E-3</v>
      </c>
      <c r="I340" s="33"/>
      <c r="Q340" s="46">
        <v>230.48432159999999</v>
      </c>
      <c r="R340" s="46">
        <v>0.44371988299999998</v>
      </c>
      <c r="S340" s="46">
        <v>3.716862E-3</v>
      </c>
    </row>
    <row r="341" spans="1:19" x14ac:dyDescent="0.2">
      <c r="A341" s="1">
        <v>8.16</v>
      </c>
      <c r="B341" s="14">
        <v>760.22535210000001</v>
      </c>
      <c r="C341" s="14">
        <v>76.676056340000002</v>
      </c>
      <c r="D341" s="14">
        <v>9.9127886870000008</v>
      </c>
      <c r="E341" s="37">
        <f t="shared" si="71"/>
        <v>231.34932568604594</v>
      </c>
      <c r="F341" s="37">
        <f t="shared" ref="F341:F350" si="74" xml:space="preserve"> E341^2*(1/SQRT(C341)-1/SQRT(B341))/((H$7-H$10*E341^2)*SQRT(11*71))</f>
        <v>0.41453118470022859</v>
      </c>
      <c r="G341" s="37">
        <f xml:space="preserve"> E341*(1/SQRT(C341)+1/SQRT(B341))/((H$7-H$10*E341^2)*SQRT(11*71))</f>
        <v>3.4595383439370779E-3</v>
      </c>
      <c r="I341" s="33"/>
      <c r="Q341" s="46">
        <v>230.5095421</v>
      </c>
      <c r="R341" s="46">
        <v>0.439329521</v>
      </c>
      <c r="S341" s="46">
        <v>3.6798550000000001E-3</v>
      </c>
    </row>
    <row r="342" spans="1:19" x14ac:dyDescent="0.2">
      <c r="A342" s="1">
        <v>8.1839999999999993</v>
      </c>
      <c r="B342" s="14">
        <v>752.21126760000004</v>
      </c>
      <c r="C342" s="14">
        <v>76.154929580000001</v>
      </c>
      <c r="D342" s="14">
        <v>9.9124205130000007</v>
      </c>
      <c r="E342" s="37">
        <f t="shared" si="71"/>
        <v>231.35484664418016</v>
      </c>
      <c r="F342" s="37">
        <f t="shared" si="74"/>
        <v>0.41555364803285616</v>
      </c>
      <c r="G342" s="37">
        <f t="shared" ref="G342:G350" si="75" xml:space="preserve"> E342*(1/SQRT(C342)+1/SQRT(B342))/((H$7-H$10*E342^2)*SQRT(11*71))</f>
        <v>3.4726249397191433E-3</v>
      </c>
      <c r="I342" s="33"/>
      <c r="Q342" s="46">
        <v>230.51539349999999</v>
      </c>
      <c r="R342" s="46">
        <v>0.44043386699999998</v>
      </c>
      <c r="S342" s="46">
        <v>3.6939429999999999E-3</v>
      </c>
    </row>
    <row r="343" spans="1:19" x14ac:dyDescent="0.2">
      <c r="A343" s="1">
        <v>8.2080000000000002</v>
      </c>
      <c r="B343" s="14">
        <v>743.84507040000005</v>
      </c>
      <c r="C343" s="14">
        <v>75.338028170000001</v>
      </c>
      <c r="D343" s="14">
        <v>9.9182840070000005</v>
      </c>
      <c r="E343" s="37">
        <f t="shared" si="71"/>
        <v>231.26690156427122</v>
      </c>
      <c r="F343" s="37">
        <f t="shared" si="74"/>
        <v>0.41820141642439274</v>
      </c>
      <c r="G343" s="37">
        <f t="shared" si="75"/>
        <v>3.4965750750950318E-3</v>
      </c>
      <c r="I343" s="33"/>
      <c r="Q343" s="46">
        <v>230.42221789999999</v>
      </c>
      <c r="R343" s="46">
        <v>0.44290708000000001</v>
      </c>
      <c r="S343" s="46">
        <v>3.7167139999999999E-3</v>
      </c>
    </row>
    <row r="344" spans="1:19" x14ac:dyDescent="0.2">
      <c r="A344" s="1">
        <v>8.2319999999999993</v>
      </c>
      <c r="B344" s="14">
        <v>736.01408449999997</v>
      </c>
      <c r="C344" s="14">
        <v>74.295774649999998</v>
      </c>
      <c r="D344" s="14">
        <v>9.9247803989999994</v>
      </c>
      <c r="E344" s="37">
        <f t="shared" si="71"/>
        <v>231.16941627998867</v>
      </c>
      <c r="F344" s="37">
        <f t="shared" si="74"/>
        <v>0.42194635440033618</v>
      </c>
      <c r="G344" s="37">
        <f t="shared" si="75"/>
        <v>3.5251973136949393E-3</v>
      </c>
      <c r="I344" s="33"/>
      <c r="Q344" s="46">
        <v>230.31901690000001</v>
      </c>
      <c r="R344" s="46">
        <v>0.44649827199999997</v>
      </c>
      <c r="S344" s="46">
        <v>3.7440920000000001E-3</v>
      </c>
    </row>
    <row r="345" spans="1:19" x14ac:dyDescent="0.2">
      <c r="A345" s="1">
        <v>8.2560000000000002</v>
      </c>
      <c r="B345" s="14">
        <v>728.81690140000001</v>
      </c>
      <c r="C345" s="14">
        <v>73.535211270000005</v>
      </c>
      <c r="D345" s="14">
        <v>9.9338797309999993</v>
      </c>
      <c r="E345" s="37">
        <f t="shared" si="71"/>
        <v>231.03278636412441</v>
      </c>
      <c r="F345" s="37">
        <f t="shared" si="74"/>
        <v>0.42486620195380781</v>
      </c>
      <c r="G345" s="37">
        <f t="shared" si="75"/>
        <v>3.5511096851064011E-3</v>
      </c>
      <c r="I345" s="33"/>
      <c r="Q345" s="46">
        <v>230.17452249999999</v>
      </c>
      <c r="R345" s="46">
        <v>0.44905446799999998</v>
      </c>
      <c r="S345" s="46">
        <v>3.7672750000000001E-3</v>
      </c>
    </row>
    <row r="346" spans="1:19" x14ac:dyDescent="0.2">
      <c r="A346" s="1">
        <v>8.2799999999999994</v>
      </c>
      <c r="B346" s="14">
        <v>721.66197179999995</v>
      </c>
      <c r="C346" s="14">
        <v>72.521126760000001</v>
      </c>
      <c r="D346" s="14">
        <v>9.9427039239999999</v>
      </c>
      <c r="E346" s="37">
        <f t="shared" si="71"/>
        <v>230.90019236207203</v>
      </c>
      <c r="F346" s="37">
        <f t="shared" si="74"/>
        <v>0.4289122230098964</v>
      </c>
      <c r="G346" s="37">
        <f t="shared" si="75"/>
        <v>3.5819003395687328E-3</v>
      </c>
      <c r="I346" s="33"/>
      <c r="Q346" s="46">
        <v>230.03446109999999</v>
      </c>
      <c r="R346" s="46">
        <v>0.452803234</v>
      </c>
      <c r="S346" s="46">
        <v>3.7956489999999999E-3</v>
      </c>
    </row>
    <row r="347" spans="1:19" x14ac:dyDescent="0.2">
      <c r="A347" s="1">
        <v>8.3040000000000003</v>
      </c>
      <c r="B347" s="14">
        <v>713.85915490000002</v>
      </c>
      <c r="C347" s="14">
        <v>71.830985920000003</v>
      </c>
      <c r="D347" s="14">
        <v>9.9526467840000006</v>
      </c>
      <c r="E347" s="37">
        <f t="shared" si="71"/>
        <v>230.75067520407276</v>
      </c>
      <c r="F347" s="37">
        <f t="shared" si="74"/>
        <v>0.43161771004396404</v>
      </c>
      <c r="G347" s="37">
        <f t="shared" si="75"/>
        <v>3.6084949503783557E-3</v>
      </c>
      <c r="I347" s="33"/>
      <c r="Q347" s="46">
        <v>229.87672019999999</v>
      </c>
      <c r="R347" s="46">
        <v>0.45505496099999998</v>
      </c>
      <c r="S347" s="46">
        <v>3.8189040000000001E-3</v>
      </c>
    </row>
    <row r="348" spans="1:19" x14ac:dyDescent="0.2">
      <c r="A348" s="1">
        <v>8.3279999999999994</v>
      </c>
      <c r="B348" s="14">
        <v>707.9014085</v>
      </c>
      <c r="C348" s="14">
        <v>70.873239440000006</v>
      </c>
      <c r="D348" s="14">
        <v>9.9658995249999993</v>
      </c>
      <c r="E348" s="37">
        <f t="shared" si="71"/>
        <v>230.55119520138709</v>
      </c>
      <c r="F348" s="37">
        <f t="shared" si="74"/>
        <v>0.43608954434132191</v>
      </c>
      <c r="G348" s="37">
        <f t="shared" si="75"/>
        <v>3.6425621431574783E-3</v>
      </c>
      <c r="I348" s="33"/>
      <c r="Q348" s="46">
        <v>229.66659630000001</v>
      </c>
      <c r="R348" s="46">
        <v>0.45894527299999999</v>
      </c>
      <c r="S348" s="46">
        <v>3.8482360000000001E-3</v>
      </c>
    </row>
    <row r="349" spans="1:19" x14ac:dyDescent="0.2">
      <c r="A349" s="1">
        <v>8.3520000000000003</v>
      </c>
      <c r="B349" s="14">
        <v>701.83098589999997</v>
      </c>
      <c r="C349" s="14">
        <v>70.309859149999994</v>
      </c>
      <c r="D349" s="14">
        <v>9.9790095569999995</v>
      </c>
      <c r="E349" s="37">
        <f t="shared" si="71"/>
        <v>230.35364639018013</v>
      </c>
      <c r="F349" s="37">
        <f t="shared" si="74"/>
        <v>0.43882784683460446</v>
      </c>
      <c r="G349" s="37">
        <f t="shared" si="75"/>
        <v>3.6693926492985369E-3</v>
      </c>
      <c r="I349" s="33"/>
      <c r="Q349" s="46">
        <v>229.4588808</v>
      </c>
      <c r="R349" s="46">
        <v>0.46099487099999997</v>
      </c>
      <c r="S349" s="46">
        <v>3.8697800000000002E-3</v>
      </c>
    </row>
    <row r="350" spans="1:19" x14ac:dyDescent="0.2">
      <c r="A350" s="1">
        <v>8.3759999999999994</v>
      </c>
      <c r="B350" s="14">
        <v>694.77464789999999</v>
      </c>
      <c r="C350" s="14">
        <v>69.380281690000004</v>
      </c>
      <c r="D350" s="14">
        <v>9.9861725870000004</v>
      </c>
      <c r="E350" s="37">
        <f t="shared" si="71"/>
        <v>230.24561774076113</v>
      </c>
      <c r="F350" s="37">
        <f t="shared" si="74"/>
        <v>0.44267187532636421</v>
      </c>
      <c r="G350" s="37">
        <f t="shared" si="75"/>
        <v>3.6991048353375317E-3</v>
      </c>
      <c r="I350" s="33"/>
      <c r="Q350" s="46">
        <v>229.34545170000001</v>
      </c>
      <c r="R350" s="46">
        <v>0.46456947700000001</v>
      </c>
      <c r="S350" s="46">
        <v>3.8973250000000001E-3</v>
      </c>
    </row>
    <row r="351" spans="1:19" x14ac:dyDescent="0.2">
      <c r="A351" s="1">
        <v>8.4</v>
      </c>
      <c r="B351" s="14">
        <v>688.9863014</v>
      </c>
      <c r="C351" s="14">
        <v>68.808219179999995</v>
      </c>
      <c r="D351" s="14">
        <v>9.9995747510000008</v>
      </c>
      <c r="E351" s="37">
        <f t="shared" si="71"/>
        <v>230.04331636784013</v>
      </c>
      <c r="F351" s="37">
        <f t="shared" ref="F351:F360" si="76" xml:space="preserve"> E351^2*(1/SQRT(C351)-1/SQRT(B351))/((H$7-H$10*E351^2)*SQRT(11*73))</f>
        <v>0.43946210911611761</v>
      </c>
      <c r="G351" s="37">
        <f xml:space="preserve"> E351*(1/SQRT(C351)+1/SQRT(B351))/((H$7-H$10*E351^2)*SQRT(11*73))</f>
        <v>3.6756242718224931E-3</v>
      </c>
      <c r="I351" s="33"/>
      <c r="Q351" s="46">
        <v>229.133343</v>
      </c>
      <c r="R351" s="46">
        <v>0.46033059599999998</v>
      </c>
      <c r="S351" s="46">
        <v>3.8654570000000001E-3</v>
      </c>
    </row>
    <row r="352" spans="1:19" x14ac:dyDescent="0.2">
      <c r="A352" s="1">
        <v>8.4239999999999995</v>
      </c>
      <c r="B352" s="14">
        <v>682.60273970000003</v>
      </c>
      <c r="C352" s="14">
        <v>68.095890409999996</v>
      </c>
      <c r="D352" s="14">
        <v>10.005868680000001</v>
      </c>
      <c r="E352" s="37">
        <f t="shared" si="71"/>
        <v>229.94823070882009</v>
      </c>
      <c r="F352" s="37">
        <f t="shared" si="76"/>
        <v>0.44238665723177567</v>
      </c>
      <c r="G352" s="37">
        <f t="shared" ref="G352:G360" si="77" xml:space="preserve"> E352*(1/SQRT(C352)+1/SQRT(B352))/((H$7-H$10*E352^2)*SQRT(11*73))</f>
        <v>3.7001887906242619E-3</v>
      </c>
      <c r="I352" s="33"/>
      <c r="Q352" s="46">
        <v>229.03378670000001</v>
      </c>
      <c r="R352" s="46">
        <v>0.46297841000000001</v>
      </c>
      <c r="S352" s="46">
        <v>3.8878820000000001E-3</v>
      </c>
    </row>
    <row r="353" spans="1:19" x14ac:dyDescent="0.2">
      <c r="A353" s="1">
        <v>8.4480000000000004</v>
      </c>
      <c r="B353" s="14">
        <v>675.80821920000005</v>
      </c>
      <c r="C353" s="14">
        <v>67.424657530000005</v>
      </c>
      <c r="D353" s="14">
        <v>10.01461347</v>
      </c>
      <c r="E353" s="37">
        <f t="shared" si="71"/>
        <v>229.81603189011508</v>
      </c>
      <c r="F353" s="37">
        <f t="shared" si="76"/>
        <v>0.44530285528425539</v>
      </c>
      <c r="G353" s="37">
        <f t="shared" si="77"/>
        <v>3.7268504992546301E-3</v>
      </c>
      <c r="I353" s="33"/>
      <c r="Q353" s="46">
        <v>228.89552119999999</v>
      </c>
      <c r="R353" s="46">
        <v>0.46544466000000001</v>
      </c>
      <c r="S353" s="46">
        <v>3.9110880000000001E-3</v>
      </c>
    </row>
    <row r="354" spans="1:19" x14ac:dyDescent="0.2">
      <c r="A354" s="1">
        <v>8.4719999999999995</v>
      </c>
      <c r="B354" s="14">
        <v>668.84931510000001</v>
      </c>
      <c r="C354" s="14">
        <v>66.767123290000001</v>
      </c>
      <c r="D354" s="14">
        <v>10.015307119999999</v>
      </c>
      <c r="E354" s="37">
        <f t="shared" si="71"/>
        <v>229.80554133430255</v>
      </c>
      <c r="F354" s="37">
        <f t="shared" si="76"/>
        <v>0.44749164648017237</v>
      </c>
      <c r="G354" s="37">
        <f t="shared" si="77"/>
        <v>3.7460636759538116E-3</v>
      </c>
      <c r="I354" s="33"/>
      <c r="Q354" s="46">
        <v>228.88455669999999</v>
      </c>
      <c r="R354" s="46">
        <v>0.46768554600000001</v>
      </c>
      <c r="S354" s="46">
        <v>3.9308650000000004E-3</v>
      </c>
    </row>
    <row r="355" spans="1:19" x14ac:dyDescent="0.2">
      <c r="A355" s="1">
        <v>8.4960000000000004</v>
      </c>
      <c r="B355" s="14">
        <v>662.17808219999995</v>
      </c>
      <c r="C355" s="14">
        <v>66.315068490000002</v>
      </c>
      <c r="D355" s="14">
        <v>10.01621409</v>
      </c>
      <c r="E355" s="37">
        <f t="shared" si="71"/>
        <v>229.79182362289811</v>
      </c>
      <c r="F355" s="37">
        <f t="shared" si="76"/>
        <v>0.44875552492789195</v>
      </c>
      <c r="G355" s="37">
        <f t="shared" si="77"/>
        <v>3.7611347298133783E-3</v>
      </c>
      <c r="I355" s="33"/>
      <c r="Q355" s="46">
        <v>228.87022089999999</v>
      </c>
      <c r="R355" s="46">
        <v>0.468944904</v>
      </c>
      <c r="S355" s="46">
        <v>3.9461740000000002E-3</v>
      </c>
    </row>
    <row r="356" spans="1:19" x14ac:dyDescent="0.2">
      <c r="A356" s="1">
        <v>8.52</v>
      </c>
      <c r="B356" s="14">
        <v>656.56164379999996</v>
      </c>
      <c r="C356" s="14">
        <v>65.273972599999993</v>
      </c>
      <c r="D356" s="14">
        <v>10.016029659999999</v>
      </c>
      <c r="E356" s="37">
        <f t="shared" si="71"/>
        <v>229.79461317283824</v>
      </c>
      <c r="F356" s="37">
        <f t="shared" si="76"/>
        <v>0.45306796512700948</v>
      </c>
      <c r="G356" s="37">
        <f t="shared" si="77"/>
        <v>3.7875102301468257E-3</v>
      </c>
      <c r="I356" s="33"/>
      <c r="Q356" s="46">
        <v>228.87313599999999</v>
      </c>
      <c r="R356" s="46">
        <v>0.47346400199999999</v>
      </c>
      <c r="S356" s="46">
        <v>3.9739500000000004E-3</v>
      </c>
    </row>
    <row r="357" spans="1:19" x14ac:dyDescent="0.2">
      <c r="A357" s="1">
        <v>8.5440000000000005</v>
      </c>
      <c r="B357" s="14">
        <v>649.39726029999997</v>
      </c>
      <c r="C357" s="14">
        <v>64.808219179999995</v>
      </c>
      <c r="D357" s="14">
        <v>10.016250080000001</v>
      </c>
      <c r="E357" s="37">
        <f t="shared" si="71"/>
        <v>229.79127925984244</v>
      </c>
      <c r="F357" s="37">
        <f t="shared" si="76"/>
        <v>0.45431252749216361</v>
      </c>
      <c r="G357" s="37">
        <f t="shared" si="77"/>
        <v>3.8030463579196917E-3</v>
      </c>
      <c r="I357" s="33"/>
      <c r="Q357" s="46">
        <v>228.8696521</v>
      </c>
      <c r="R357" s="46">
        <v>0.47474944000000002</v>
      </c>
      <c r="S357" s="46">
        <v>3.9901270000000004E-3</v>
      </c>
    </row>
    <row r="358" spans="1:19" x14ac:dyDescent="0.2">
      <c r="A358" s="1">
        <v>8.5679999999999996</v>
      </c>
      <c r="B358" s="14">
        <v>642.46575340000004</v>
      </c>
      <c r="C358" s="14">
        <v>64.027397260000001</v>
      </c>
      <c r="D358" s="14">
        <v>10.019817099999999</v>
      </c>
      <c r="E358" s="37">
        <f t="shared" si="71"/>
        <v>229.73731807789295</v>
      </c>
      <c r="F358" s="37">
        <f t="shared" si="76"/>
        <v>0.45752806477684493</v>
      </c>
      <c r="G358" s="37">
        <f t="shared" si="77"/>
        <v>3.8289954557462415E-3</v>
      </c>
      <c r="I358" s="33"/>
      <c r="Q358" s="46">
        <v>228.813278</v>
      </c>
      <c r="R358" s="46">
        <v>0.47786224300000002</v>
      </c>
      <c r="S358" s="46">
        <v>4.0153200000000002E-3</v>
      </c>
    </row>
    <row r="359" spans="1:19" x14ac:dyDescent="0.2">
      <c r="A359" s="1">
        <v>8.5920000000000005</v>
      </c>
      <c r="B359" s="14">
        <v>635.35616440000001</v>
      </c>
      <c r="C359" s="14">
        <v>63.561643840000002</v>
      </c>
      <c r="D359" s="14">
        <v>10.025820120000001</v>
      </c>
      <c r="E359" s="37">
        <f t="shared" si="71"/>
        <v>229.64646703199972</v>
      </c>
      <c r="F359" s="37">
        <f t="shared" si="76"/>
        <v>0.45931540445756103</v>
      </c>
      <c r="G359" s="37">
        <f t="shared" si="77"/>
        <v>3.8506436986853782E-3</v>
      </c>
      <c r="I359" s="33"/>
      <c r="Q359" s="46">
        <v>228.7184307</v>
      </c>
      <c r="R359" s="46">
        <v>0.479309076</v>
      </c>
      <c r="S359" s="46">
        <v>4.034564E-3</v>
      </c>
    </row>
    <row r="360" spans="1:19" x14ac:dyDescent="0.2">
      <c r="A360" s="1">
        <v>8.6159999999999997</v>
      </c>
      <c r="B360" s="14">
        <v>628.94520550000004</v>
      </c>
      <c r="C360" s="14">
        <v>62.945205479999998</v>
      </c>
      <c r="D360" s="14">
        <v>10.03554901</v>
      </c>
      <c r="E360" s="37">
        <f t="shared" si="71"/>
        <v>229.49912438019294</v>
      </c>
      <c r="F360" s="37">
        <f t="shared" si="76"/>
        <v>0.46236771502908525</v>
      </c>
      <c r="G360" s="37">
        <f t="shared" si="77"/>
        <v>3.8792610753136491E-3</v>
      </c>
      <c r="I360" s="33"/>
      <c r="Q360" s="46">
        <v>228.56478419999999</v>
      </c>
      <c r="R360" s="46">
        <v>0.48180381999999999</v>
      </c>
      <c r="S360" s="46">
        <v>4.0588539999999998E-3</v>
      </c>
    </row>
    <row r="361" spans="1:19" x14ac:dyDescent="0.2">
      <c r="A361" s="1">
        <v>8.64</v>
      </c>
      <c r="B361" s="14">
        <v>624.08000000000004</v>
      </c>
      <c r="C361" s="14">
        <v>62.333333330000002</v>
      </c>
      <c r="D361" s="14">
        <v>10.04835709</v>
      </c>
      <c r="E361" s="37">
        <f t="shared" si="71"/>
        <v>229.30495046269505</v>
      </c>
      <c r="F361" s="37">
        <f t="shared" ref="F361:F370" si="78" xml:space="preserve"> E361^2*(1/SQRT(C361)-1/SQRT(B361))/((H$7-H$10*E361^2)*SQRT(11*75))</f>
        <v>0.45972645021081882</v>
      </c>
      <c r="G361" s="37">
        <f xml:space="preserve"> E361*(1/SQRT(C361)+1/SQRT(B361))/((H$7-H$10*E361^2)*SQRT(11*75))</f>
        <v>3.8576518940086368E-3</v>
      </c>
      <c r="I361" s="33"/>
      <c r="Q361" s="46">
        <v>228.36264059999999</v>
      </c>
      <c r="R361" s="46">
        <v>0.478137812</v>
      </c>
      <c r="S361" s="46">
        <v>4.028701E-3</v>
      </c>
    </row>
    <row r="362" spans="1:19" x14ac:dyDescent="0.2">
      <c r="A362" s="1">
        <v>8.6639999999999997</v>
      </c>
      <c r="B362" s="14">
        <v>617.76</v>
      </c>
      <c r="C362" s="14">
        <v>61.68</v>
      </c>
      <c r="D362" s="14">
        <v>10.05440565</v>
      </c>
      <c r="E362" s="37">
        <f t="shared" si="71"/>
        <v>229.21317378807589</v>
      </c>
      <c r="F362" s="37">
        <f t="shared" si="78"/>
        <v>0.46272797919490299</v>
      </c>
      <c r="G362" s="37">
        <f t="shared" ref="G362:G370" si="79" xml:space="preserve"> E362*(1/SQRT(C362)+1/SQRT(B362))/((H$7-H$10*E362^2)*SQRT(11*75))</f>
        <v>3.8839047168012942E-3</v>
      </c>
      <c r="I362" s="33"/>
      <c r="Q362" s="46">
        <v>228.26723179999999</v>
      </c>
      <c r="R362" s="46">
        <v>0.48082128600000001</v>
      </c>
      <c r="S362" s="46">
        <v>4.0524949999999997E-3</v>
      </c>
    </row>
    <row r="363" spans="1:19" x14ac:dyDescent="0.2">
      <c r="A363" s="1">
        <v>8.6880000000000006</v>
      </c>
      <c r="B363" s="14">
        <v>611.85333330000003</v>
      </c>
      <c r="C363" s="14">
        <v>60.8</v>
      </c>
      <c r="D363" s="14">
        <v>10.06737435</v>
      </c>
      <c r="E363" s="37">
        <f t="shared" si="71"/>
        <v>229.01622291023011</v>
      </c>
      <c r="F363" s="37">
        <f t="shared" si="78"/>
        <v>0.46774063976031799</v>
      </c>
      <c r="G363" s="37">
        <f t="shared" si="79"/>
        <v>3.9228007195714126E-3</v>
      </c>
      <c r="I363" s="33"/>
      <c r="Q363" s="46">
        <v>228.06278130000001</v>
      </c>
      <c r="R363" s="46">
        <v>0.48507148900000002</v>
      </c>
      <c r="S363" s="46">
        <v>4.0851569999999999E-3</v>
      </c>
    </row>
    <row r="364" spans="1:19" x14ac:dyDescent="0.2">
      <c r="A364" s="1">
        <v>8.7119999999999997</v>
      </c>
      <c r="B364" s="14">
        <v>606.29333329999997</v>
      </c>
      <c r="C364" s="14">
        <v>60.09333333</v>
      </c>
      <c r="D364" s="14">
        <v>10.082435609999999</v>
      </c>
      <c r="E364" s="37">
        <f t="shared" si="71"/>
        <v>228.78719327945279</v>
      </c>
      <c r="F364" s="37">
        <f t="shared" si="78"/>
        <v>0.47213353973368499</v>
      </c>
      <c r="G364" s="37">
        <f t="shared" si="79"/>
        <v>3.9600563143443101E-3</v>
      </c>
      <c r="I364" s="33"/>
      <c r="Q364" s="46">
        <v>227.8255412</v>
      </c>
      <c r="R364" s="46">
        <v>0.48848877299999999</v>
      </c>
      <c r="S364" s="46">
        <v>4.1145319999999997E-3</v>
      </c>
    </row>
    <row r="365" spans="1:19" x14ac:dyDescent="0.2">
      <c r="A365" s="1">
        <v>8.7360000000000007</v>
      </c>
      <c r="B365" s="14">
        <v>599.91999999999996</v>
      </c>
      <c r="C365" s="14">
        <v>59.253333329999997</v>
      </c>
      <c r="D365" s="14">
        <v>10.09858155</v>
      </c>
      <c r="E365" s="37">
        <f t="shared" si="71"/>
        <v>228.54130520826899</v>
      </c>
      <c r="F365" s="37">
        <f t="shared" si="78"/>
        <v>0.47735120430864841</v>
      </c>
      <c r="G365" s="37">
        <f t="shared" si="79"/>
        <v>4.0032204347329702E-3</v>
      </c>
      <c r="I365" s="33"/>
      <c r="Q365" s="46">
        <v>227.57145689999999</v>
      </c>
      <c r="R365" s="46">
        <v>0.49263552100000002</v>
      </c>
      <c r="S365" s="46">
        <v>4.1490069999999997E-3</v>
      </c>
    </row>
    <row r="366" spans="1:19" x14ac:dyDescent="0.2">
      <c r="A366" s="1">
        <v>8.76</v>
      </c>
      <c r="B366" s="14">
        <v>593.66666669999995</v>
      </c>
      <c r="C366" s="14">
        <v>58.626666669999999</v>
      </c>
      <c r="D366" s="14">
        <v>10.11584635</v>
      </c>
      <c r="E366" s="37">
        <f t="shared" si="71"/>
        <v>228.27795282215979</v>
      </c>
      <c r="F366" s="37">
        <f t="shared" si="78"/>
        <v>0.48154364161432378</v>
      </c>
      <c r="G366" s="37">
        <f t="shared" si="79"/>
        <v>4.0428212338768062E-3</v>
      </c>
      <c r="I366" s="33"/>
      <c r="Q366" s="46">
        <v>227.3000462</v>
      </c>
      <c r="R366" s="46">
        <v>0.49559156300000001</v>
      </c>
      <c r="S366" s="46">
        <v>4.1786619999999997E-3</v>
      </c>
    </row>
    <row r="367" spans="1:19" x14ac:dyDescent="0.2">
      <c r="A367" s="1">
        <v>8.7840000000000007</v>
      </c>
      <c r="B367" s="14">
        <v>588.20000000000005</v>
      </c>
      <c r="C367" s="14">
        <v>58.09333333</v>
      </c>
      <c r="D367" s="14">
        <v>10.13074986</v>
      </c>
      <c r="E367" s="37">
        <f t="shared" si="71"/>
        <v>228.05025872612148</v>
      </c>
      <c r="F367" s="37">
        <f t="shared" si="78"/>
        <v>0.48516683694131152</v>
      </c>
      <c r="G367" s="37">
        <f t="shared" si="79"/>
        <v>4.0774663698618227E-3</v>
      </c>
      <c r="I367" s="33"/>
      <c r="Q367" s="46">
        <v>227.0659928</v>
      </c>
      <c r="R367" s="46">
        <v>0.49811130100000001</v>
      </c>
      <c r="S367" s="46">
        <v>4.204401E-3</v>
      </c>
    </row>
    <row r="368" spans="1:19" x14ac:dyDescent="0.2">
      <c r="A368" s="1">
        <v>8.8079999999999998</v>
      </c>
      <c r="B368" s="14">
        <v>582.94666670000004</v>
      </c>
      <c r="C368" s="14">
        <v>57.36</v>
      </c>
      <c r="D368" s="14">
        <v>10.14523432</v>
      </c>
      <c r="E368" s="37">
        <f t="shared" si="71"/>
        <v>227.82864106767994</v>
      </c>
      <c r="F368" s="37">
        <f t="shared" si="78"/>
        <v>0.4900900971396705</v>
      </c>
      <c r="G368" s="37">
        <f t="shared" si="79"/>
        <v>4.1174928914860728E-3</v>
      </c>
      <c r="I368" s="33"/>
      <c r="Q368" s="46">
        <v>226.83873370000001</v>
      </c>
      <c r="R368" s="46">
        <v>0.50196357199999997</v>
      </c>
      <c r="S368" s="46">
        <v>4.2356520000000003E-3</v>
      </c>
    </row>
    <row r="369" spans="1:20" x14ac:dyDescent="0.2">
      <c r="A369" s="1">
        <v>8.8320000000000007</v>
      </c>
      <c r="B369" s="14">
        <v>576.90666669999996</v>
      </c>
      <c r="C369" s="14">
        <v>56.56</v>
      </c>
      <c r="D369" s="14">
        <v>10.155274500000001</v>
      </c>
      <c r="E369" s="37">
        <f t="shared" si="71"/>
        <v>227.67483114943647</v>
      </c>
      <c r="F369" s="37">
        <f t="shared" si="78"/>
        <v>0.49494975517318768</v>
      </c>
      <c r="G369" s="37">
        <f t="shared" si="79"/>
        <v>4.1558844641634641E-3</v>
      </c>
      <c r="I369" s="33"/>
      <c r="Q369" s="46">
        <v>226.68132940000001</v>
      </c>
      <c r="R369" s="46">
        <v>0.506090386</v>
      </c>
      <c r="S369" s="46">
        <v>4.2680519999999996E-3</v>
      </c>
    </row>
    <row r="370" spans="1:20" x14ac:dyDescent="0.2">
      <c r="A370" s="1">
        <v>8.8559999999999999</v>
      </c>
      <c r="B370" s="14">
        <v>571.48</v>
      </c>
      <c r="C370" s="14">
        <v>56.173333329999998</v>
      </c>
      <c r="D370" s="14">
        <v>10.16145758</v>
      </c>
      <c r="E370" s="37">
        <f t="shared" si="71"/>
        <v>227.58003090785147</v>
      </c>
      <c r="F370" s="37">
        <f t="shared" si="78"/>
        <v>0.49697596314298292</v>
      </c>
      <c r="G370" s="37">
        <f t="shared" si="79"/>
        <v>4.1783957059354348E-3</v>
      </c>
      <c r="I370" s="33"/>
      <c r="Q370" s="46">
        <v>226.5844458</v>
      </c>
      <c r="R370" s="46">
        <v>0.50763261299999995</v>
      </c>
      <c r="S370" s="46">
        <v>4.2867460000000001E-3</v>
      </c>
    </row>
    <row r="371" spans="1:20" x14ac:dyDescent="0.2">
      <c r="A371" s="1">
        <v>8.8800000000000008</v>
      </c>
      <c r="B371" s="14">
        <v>567.14285710000001</v>
      </c>
      <c r="C371" s="14">
        <v>55.701298700000002</v>
      </c>
      <c r="D371" s="14">
        <v>10.16595324</v>
      </c>
      <c r="E371" s="37">
        <f t="shared" si="71"/>
        <v>227.51106444717283</v>
      </c>
      <c r="F371" s="37">
        <f t="shared" ref="F371:F380" si="80" xml:space="preserve"> E371^2*(1/SQRT(C371)-1/SQRT(B371))/((H$7-H$10*E371^2)*SQRT(11*77))</f>
        <v>0.49309334433431873</v>
      </c>
      <c r="G371" s="37">
        <f xml:space="preserve"> E371*(1/SQRT(C371)+1/SQRT(B371))/((H$7-H$10*E371^2)*SQRT(11*77))</f>
        <v>4.1458262563830945E-3</v>
      </c>
      <c r="I371" s="33"/>
      <c r="Q371" s="46">
        <v>226.51402730000001</v>
      </c>
      <c r="R371" s="46">
        <v>0.50328296900000002</v>
      </c>
      <c r="S371" s="46">
        <v>4.2501240000000001E-3</v>
      </c>
    </row>
    <row r="372" spans="1:20" x14ac:dyDescent="0.2">
      <c r="A372" s="1">
        <v>8.9039999999999999</v>
      </c>
      <c r="B372" s="14">
        <v>561.92207789999998</v>
      </c>
      <c r="C372" s="14">
        <v>55.220779219999997</v>
      </c>
      <c r="D372" s="14">
        <v>10.170443540000001</v>
      </c>
      <c r="E372" s="37">
        <f t="shared" si="71"/>
        <v>227.44214800926912</v>
      </c>
      <c r="F372" s="37">
        <f t="shared" si="80"/>
        <v>0.49561882626782039</v>
      </c>
      <c r="G372" s="37">
        <f t="shared" ref="G372:G380" si="81" xml:space="preserve"> E372*(1/SQRT(C372)+1/SQRT(B372))/((H$7-H$10*E372^2)*SQRT(11*77))</f>
        <v>4.1691686810323E-3</v>
      </c>
      <c r="I372" s="33"/>
      <c r="Q372" s="46">
        <v>226.4437136</v>
      </c>
      <c r="R372" s="46">
        <v>0.505473913</v>
      </c>
      <c r="S372" s="46">
        <v>4.270818E-3</v>
      </c>
    </row>
    <row r="373" spans="1:20" x14ac:dyDescent="0.2">
      <c r="A373" s="1">
        <v>8.9280000000000008</v>
      </c>
      <c r="B373" s="14">
        <v>556.84415579999995</v>
      </c>
      <c r="C373" s="14">
        <v>54.727272730000003</v>
      </c>
      <c r="D373" s="14">
        <v>10.17647539</v>
      </c>
      <c r="E373" s="37">
        <f t="shared" si="71"/>
        <v>227.34952114167703</v>
      </c>
      <c r="F373" s="37">
        <f t="shared" si="80"/>
        <v>0.49844747721731386</v>
      </c>
      <c r="G373" s="37">
        <f t="shared" si="81"/>
        <v>4.1948184835945744E-3</v>
      </c>
      <c r="I373" s="33"/>
      <c r="Q373" s="46">
        <v>226.34929360000001</v>
      </c>
      <c r="R373" s="46">
        <v>0.50783405800000003</v>
      </c>
      <c r="S373" s="46">
        <v>4.2927E-3</v>
      </c>
    </row>
    <row r="374" spans="1:20" x14ac:dyDescent="0.2">
      <c r="A374" s="1">
        <v>8.952</v>
      </c>
      <c r="B374" s="14">
        <v>551.10389610000004</v>
      </c>
      <c r="C374" s="14">
        <v>54.168831169999997</v>
      </c>
      <c r="D374" s="14">
        <v>10.17732337</v>
      </c>
      <c r="E374" s="37">
        <f t="shared" si="71"/>
        <v>227.33649460574628</v>
      </c>
      <c r="F374" s="37">
        <f t="shared" si="80"/>
        <v>0.5010846036697616</v>
      </c>
      <c r="G374" s="37">
        <f t="shared" si="81"/>
        <v>4.2174083434924009E-3</v>
      </c>
      <c r="I374" s="33"/>
      <c r="Q374" s="46">
        <v>226.3360227</v>
      </c>
      <c r="R374" s="46">
        <v>0.51044647300000001</v>
      </c>
      <c r="S374" s="46">
        <v>4.3151939999999996E-3</v>
      </c>
    </row>
    <row r="375" spans="1:20" x14ac:dyDescent="0.2">
      <c r="A375" s="1">
        <v>8.9760000000000009</v>
      </c>
      <c r="B375" s="14">
        <v>546.24675319999994</v>
      </c>
      <c r="C375" s="14">
        <v>53.779220780000003</v>
      </c>
      <c r="D375" s="14">
        <v>10.17498947</v>
      </c>
      <c r="E375" s="37">
        <f t="shared" si="71"/>
        <v>227.37234481007891</v>
      </c>
      <c r="F375" s="37">
        <f t="shared" si="80"/>
        <v>0.50247004626384795</v>
      </c>
      <c r="G375" s="37">
        <f t="shared" si="81"/>
        <v>4.2308063933400083E-3</v>
      </c>
      <c r="I375" s="33"/>
      <c r="Q375" s="46">
        <v>226.37255010000001</v>
      </c>
      <c r="R375" s="46">
        <v>0.51206293800000002</v>
      </c>
      <c r="S375" s="46">
        <v>4.3306209999999998E-3</v>
      </c>
    </row>
    <row r="376" spans="1:20" x14ac:dyDescent="0.2">
      <c r="A376" s="1">
        <v>9</v>
      </c>
      <c r="B376" s="14">
        <v>541.07792210000002</v>
      </c>
      <c r="C376" s="14">
        <v>53.18181818</v>
      </c>
      <c r="D376" s="14">
        <v>10.177465700000001</v>
      </c>
      <c r="E376" s="37">
        <f t="shared" si="71"/>
        <v>227.33430804059179</v>
      </c>
      <c r="F376" s="37">
        <f t="shared" si="80"/>
        <v>0.50573110453910231</v>
      </c>
      <c r="G376" s="37">
        <f t="shared" si="81"/>
        <v>4.2565138432264843E-3</v>
      </c>
      <c r="I376" s="33"/>
      <c r="Q376" s="46">
        <v>226.33379529999999</v>
      </c>
      <c r="R376" s="46">
        <v>0.51516718100000003</v>
      </c>
      <c r="S376" s="46">
        <v>4.3550999999999998E-3</v>
      </c>
    </row>
    <row r="377" spans="1:20" x14ac:dyDescent="0.2">
      <c r="A377" s="1">
        <v>9.0239999999999991</v>
      </c>
      <c r="B377" s="14">
        <v>536.53246750000005</v>
      </c>
      <c r="C377" s="14">
        <v>52.727272730000003</v>
      </c>
      <c r="D377" s="14">
        <v>10.17828933</v>
      </c>
      <c r="E377" s="37">
        <f t="shared" si="71"/>
        <v>227.32165426204466</v>
      </c>
      <c r="F377" s="37">
        <f t="shared" si="80"/>
        <v>0.50800860386581681</v>
      </c>
      <c r="G377" s="37">
        <f t="shared" si="81"/>
        <v>4.2757012503297298E-3</v>
      </c>
      <c r="I377" s="33"/>
      <c r="Q377" s="46">
        <v>226.32090640000001</v>
      </c>
      <c r="R377" s="46">
        <v>0.51741387900000002</v>
      </c>
      <c r="S377" s="46">
        <v>4.3741179999999998E-3</v>
      </c>
    </row>
    <row r="378" spans="1:20" x14ac:dyDescent="0.2">
      <c r="A378" s="1">
        <v>9.048</v>
      </c>
      <c r="B378" s="14">
        <v>531.67532470000003</v>
      </c>
      <c r="C378" s="14">
        <v>52.168831169999997</v>
      </c>
      <c r="D378" s="14">
        <v>10.18043703</v>
      </c>
      <c r="E378" s="37">
        <f t="shared" si="71"/>
        <v>227.28865306113178</v>
      </c>
      <c r="F378" s="37">
        <f t="shared" si="80"/>
        <v>0.5111250949950179</v>
      </c>
      <c r="G378" s="37">
        <f t="shared" si="81"/>
        <v>4.3002340372753972E-3</v>
      </c>
      <c r="I378" s="33"/>
      <c r="Q378" s="46">
        <v>226.28730039999999</v>
      </c>
      <c r="R378" s="46">
        <v>0.52039553500000002</v>
      </c>
      <c r="S378" s="46">
        <v>4.3976029999999999E-3</v>
      </c>
    </row>
    <row r="379" spans="1:20" x14ac:dyDescent="0.2">
      <c r="A379" s="1">
        <v>9.0719999999999992</v>
      </c>
      <c r="B379" s="14">
        <v>526.0519481</v>
      </c>
      <c r="C379" s="14">
        <v>51.714285709999999</v>
      </c>
      <c r="D379" s="14">
        <v>10.18227145</v>
      </c>
      <c r="E379" s="37">
        <f t="shared" si="71"/>
        <v>227.26045973822016</v>
      </c>
      <c r="F379" s="37">
        <f t="shared" si="80"/>
        <v>0.51333808727824726</v>
      </c>
      <c r="G379" s="37">
        <f t="shared" si="81"/>
        <v>4.3222141324663708E-3</v>
      </c>
      <c r="I379" s="33"/>
      <c r="Q379" s="46">
        <v>226.25860030000001</v>
      </c>
      <c r="R379" s="46">
        <v>0.52248323200000002</v>
      </c>
      <c r="S379" s="46">
        <v>4.4186939999999999E-3</v>
      </c>
    </row>
    <row r="380" spans="1:20" x14ac:dyDescent="0.2">
      <c r="A380" s="1">
        <v>9.0960000000000001</v>
      </c>
      <c r="B380" s="14">
        <v>521</v>
      </c>
      <c r="C380" s="14">
        <v>51.207792210000001</v>
      </c>
      <c r="D380" s="14">
        <v>10.18298152</v>
      </c>
      <c r="E380" s="37">
        <f t="shared" si="71"/>
        <v>227.24954515567347</v>
      </c>
      <c r="F380" s="37">
        <f t="shared" si="80"/>
        <v>0.515967989409574</v>
      </c>
      <c r="G380" s="37">
        <f t="shared" si="81"/>
        <v>4.3442754215355425E-3</v>
      </c>
      <c r="I380" s="33"/>
      <c r="Q380" s="46">
        <v>226.2474919</v>
      </c>
      <c r="R380" s="46">
        <v>0.52509555500000005</v>
      </c>
      <c r="S380" s="46">
        <v>4.4407079999999998E-3</v>
      </c>
    </row>
    <row r="381" spans="1:20" x14ac:dyDescent="0.2">
      <c r="A381" s="1">
        <v>9.1199999999999992</v>
      </c>
      <c r="B381" s="14">
        <v>517.13924050000003</v>
      </c>
      <c r="C381" s="14">
        <v>50.696202530000001</v>
      </c>
      <c r="D381" s="14">
        <v>10.190921619999999</v>
      </c>
      <c r="E381" s="37">
        <f t="shared" si="71"/>
        <v>227.12744070361938</v>
      </c>
      <c r="F381" s="37">
        <f t="shared" ref="F381:F390" si="82" xml:space="preserve"> E381^2*(1/SQRT(C381)-1/SQRT(B381))/((H$7-H$10*E381^2)*SQRT(11*79))</f>
        <v>0.51309551395003516</v>
      </c>
      <c r="G381" s="37">
        <f xml:space="preserve"> E381*(1/SQRT(C381)+1/SQRT(B381))/((H$7-H$10*E381^2)*SQRT(11*79))</f>
        <v>4.3185059304736264E-3</v>
      </c>
      <c r="I381" s="33"/>
      <c r="Q381" s="46">
        <v>226.1233129</v>
      </c>
      <c r="R381" s="46">
        <v>0.52145324800000004</v>
      </c>
      <c r="S381" s="46">
        <v>4.4083389999999998E-3</v>
      </c>
    </row>
    <row r="382" spans="1:20" s="15" customFormat="1" x14ac:dyDescent="0.2">
      <c r="A382" s="17">
        <v>9.1440000000000001</v>
      </c>
      <c r="B382" s="18">
        <v>511.48101270000001</v>
      </c>
      <c r="C382" s="18">
        <v>50.189873419999998</v>
      </c>
      <c r="D382" s="18">
        <v>10.202244520000001</v>
      </c>
      <c r="E382" s="44">
        <f t="shared" si="71"/>
        <v>226.95313532396017</v>
      </c>
      <c r="F382" s="44">
        <f t="shared" si="82"/>
        <v>0.51676543300495437</v>
      </c>
      <c r="G382" s="44">
        <f t="shared" ref="G382:G390" si="83" xml:space="preserve"> E382*(1/SQRT(C382)+1/SQRT(B382))/((H$7-H$10*E382^2)*SQRT(11*79))</f>
        <v>4.3541917131061153E-3</v>
      </c>
      <c r="H382" s="45"/>
      <c r="I382" s="34"/>
      <c r="J382" s="35"/>
      <c r="K382" s="22"/>
      <c r="L382" s="22"/>
      <c r="M382" s="19"/>
      <c r="N382" s="19"/>
      <c r="P382" s="38"/>
      <c r="Q382" s="47">
        <v>225.94634360000001</v>
      </c>
      <c r="R382" s="47">
        <v>0.52414212699999996</v>
      </c>
      <c r="S382" s="47">
        <v>4.4360249999999997E-3</v>
      </c>
      <c r="T382" s="47"/>
    </row>
    <row r="383" spans="1:20" x14ac:dyDescent="0.2">
      <c r="A383" s="1">
        <v>9.1679999999999993</v>
      </c>
      <c r="B383" s="14">
        <v>507.26582280000002</v>
      </c>
      <c r="C383" s="14">
        <v>49.734177219999999</v>
      </c>
      <c r="D383" s="14">
        <v>10.21057392</v>
      </c>
      <c r="E383" s="37">
        <f t="shared" si="71"/>
        <v>226.82477583008034</v>
      </c>
      <c r="F383" s="37">
        <f t="shared" si="82"/>
        <v>0.52012208311540464</v>
      </c>
      <c r="G383" s="37">
        <f t="shared" si="83"/>
        <v>4.3836669969965821E-3</v>
      </c>
      <c r="I383" s="33"/>
      <c r="Q383" s="46">
        <v>225.8162476</v>
      </c>
      <c r="R383" s="46">
        <v>0.52676993299999997</v>
      </c>
      <c r="S383" s="46">
        <v>4.4595240000000003E-3</v>
      </c>
    </row>
    <row r="384" spans="1:20" x14ac:dyDescent="0.2">
      <c r="A384" s="1">
        <v>9.1920000000000002</v>
      </c>
      <c r="B384" s="14">
        <v>502.78481010000002</v>
      </c>
      <c r="C384" s="14">
        <v>49.316455699999999</v>
      </c>
      <c r="D384" s="14">
        <v>10.216463600000001</v>
      </c>
      <c r="E384" s="37">
        <f t="shared" si="71"/>
        <v>226.73394302853254</v>
      </c>
      <c r="F384" s="37">
        <f t="shared" si="82"/>
        <v>0.52290640716727421</v>
      </c>
      <c r="G384" s="37">
        <f t="shared" si="83"/>
        <v>4.4095703270224116E-3</v>
      </c>
      <c r="I384" s="33"/>
      <c r="Q384" s="46">
        <v>225.72430199999999</v>
      </c>
      <c r="R384" s="46">
        <v>0.52903451099999999</v>
      </c>
      <c r="S384" s="46">
        <v>4.4812020000000001E-3</v>
      </c>
    </row>
    <row r="385" spans="1:19" x14ac:dyDescent="0.2">
      <c r="A385" s="1">
        <v>9.2159999999999993</v>
      </c>
      <c r="B385" s="14">
        <v>498.1265823</v>
      </c>
      <c r="C385" s="14">
        <v>48.924050630000004</v>
      </c>
      <c r="D385" s="14">
        <v>10.22824694</v>
      </c>
      <c r="E385" s="37">
        <f t="shared" si="71"/>
        <v>226.55203917668157</v>
      </c>
      <c r="F385" s="37">
        <f t="shared" si="82"/>
        <v>0.52613150798696418</v>
      </c>
      <c r="G385" s="37">
        <f t="shared" si="83"/>
        <v>4.442364934245927E-3</v>
      </c>
      <c r="I385" s="33"/>
      <c r="Q385" s="46">
        <v>225.54046070000001</v>
      </c>
      <c r="R385" s="46">
        <v>0.531171642</v>
      </c>
      <c r="S385" s="46">
        <v>4.5050369999999999E-3</v>
      </c>
    </row>
    <row r="386" spans="1:19" x14ac:dyDescent="0.2">
      <c r="A386" s="1">
        <v>9.24</v>
      </c>
      <c r="B386" s="14">
        <v>493.68354429999999</v>
      </c>
      <c r="C386" s="14">
        <v>48.189873419999998</v>
      </c>
      <c r="D386" s="14">
        <v>10.240268410000001</v>
      </c>
      <c r="E386" s="37">
        <f t="shared" si="71"/>
        <v>226.36621330927952</v>
      </c>
      <c r="F386" s="37">
        <f t="shared" si="82"/>
        <v>0.5322082003735974</v>
      </c>
      <c r="G386" s="37">
        <f t="shared" si="83"/>
        <v>4.4877614767969811E-3</v>
      </c>
      <c r="I386" s="33"/>
      <c r="Q386" s="46">
        <v>225.35305919999999</v>
      </c>
      <c r="R386" s="46">
        <v>0.536133843</v>
      </c>
      <c r="S386" s="46">
        <v>4.5411890000000002E-3</v>
      </c>
    </row>
    <row r="387" spans="1:19" x14ac:dyDescent="0.2">
      <c r="A387" s="1">
        <v>9.2639999999999993</v>
      </c>
      <c r="B387" s="14">
        <v>488.86075949999997</v>
      </c>
      <c r="C387" s="14">
        <v>47.468354429999998</v>
      </c>
      <c r="D387" s="14">
        <v>10.248893170000001</v>
      </c>
      <c r="E387" s="37">
        <f t="shared" ref="E387:E450" si="84" xml:space="preserve"> (2*H$7)/(LN(D387)-H$4+SQRT((LN(D387)-H$4)^2-4*H$7*H$10))</f>
        <v>226.23273822687719</v>
      </c>
      <c r="F387" s="37">
        <f t="shared" si="82"/>
        <v>0.53785586367184446</v>
      </c>
      <c r="G387" s="37">
        <f t="shared" si="83"/>
        <v>4.5298030437750207E-3</v>
      </c>
      <c r="I387" s="33"/>
      <c r="Q387" s="46">
        <v>225.21870580000001</v>
      </c>
      <c r="R387" s="46">
        <v>0.54096602900000001</v>
      </c>
      <c r="S387" s="46">
        <v>4.5765099999999998E-3</v>
      </c>
    </row>
    <row r="388" spans="1:19" x14ac:dyDescent="0.2">
      <c r="A388" s="1">
        <v>9.2880000000000003</v>
      </c>
      <c r="B388" s="14">
        <v>484.37974680000002</v>
      </c>
      <c r="C388" s="14">
        <v>47.177215189999998</v>
      </c>
      <c r="D388" s="14">
        <v>10.257521479999999</v>
      </c>
      <c r="E388" s="37">
        <f t="shared" si="84"/>
        <v>226.09907713174698</v>
      </c>
      <c r="F388" s="37">
        <f t="shared" si="82"/>
        <v>0.54012554319135841</v>
      </c>
      <c r="G388" s="37">
        <f t="shared" si="83"/>
        <v>4.5564153114674762E-3</v>
      </c>
      <c r="I388" s="33"/>
      <c r="Q388" s="46">
        <v>225.08437900000001</v>
      </c>
      <c r="R388" s="46">
        <v>0.54238197899999996</v>
      </c>
      <c r="S388" s="46">
        <v>4.5960769999999996E-3</v>
      </c>
    </row>
    <row r="389" spans="1:19" x14ac:dyDescent="0.2">
      <c r="A389" s="1">
        <v>9.3119999999999994</v>
      </c>
      <c r="B389" s="14">
        <v>479.835443</v>
      </c>
      <c r="C389" s="14">
        <v>46.784810129999997</v>
      </c>
      <c r="D389" s="14">
        <v>10.2657694</v>
      </c>
      <c r="E389" s="37">
        <f t="shared" si="84"/>
        <v>225.97118485893003</v>
      </c>
      <c r="F389" s="37">
        <f t="shared" si="82"/>
        <v>0.54320615805762262</v>
      </c>
      <c r="G389" s="37">
        <f t="shared" si="83"/>
        <v>4.5866991212611466E-3</v>
      </c>
      <c r="I389" s="33"/>
      <c r="Q389" s="46">
        <v>224.956051</v>
      </c>
      <c r="R389" s="46">
        <v>0.544636703</v>
      </c>
      <c r="S389" s="46">
        <v>4.6195309999999996E-3</v>
      </c>
    </row>
    <row r="390" spans="1:19" x14ac:dyDescent="0.2">
      <c r="A390" s="1">
        <v>9.3360000000000003</v>
      </c>
      <c r="B390" s="14">
        <v>475.58227849999997</v>
      </c>
      <c r="C390" s="14">
        <v>46.164556959999999</v>
      </c>
      <c r="D390" s="14">
        <v>10.276417589999999</v>
      </c>
      <c r="E390" s="37">
        <f t="shared" si="84"/>
        <v>225.80589308688641</v>
      </c>
      <c r="F390" s="37">
        <f t="shared" si="82"/>
        <v>0.54864182273916884</v>
      </c>
      <c r="G390" s="37">
        <f t="shared" si="83"/>
        <v>4.6288762902500398E-3</v>
      </c>
      <c r="I390" s="33"/>
      <c r="Q390" s="46">
        <v>224.79048969999999</v>
      </c>
      <c r="R390" s="46">
        <v>0.54898512499999996</v>
      </c>
      <c r="S390" s="46">
        <v>4.6526950000000001E-3</v>
      </c>
    </row>
    <row r="391" spans="1:19" x14ac:dyDescent="0.2">
      <c r="A391" s="1">
        <v>9.36</v>
      </c>
      <c r="B391" s="14">
        <v>472.06172839999999</v>
      </c>
      <c r="C391" s="14">
        <v>45.802469139999999</v>
      </c>
      <c r="D391" s="14">
        <v>10.2880302</v>
      </c>
      <c r="E391" s="37">
        <f t="shared" si="84"/>
        <v>225.62539539706825</v>
      </c>
      <c r="F391" s="37">
        <f t="shared" ref="F391:F400" si="85" xml:space="preserve"> E391^2*(1/SQRT(C391)-1/SQRT(B391))/((H$7-H$10*E391^2)*SQRT(11*81))</f>
        <v>0.54537888831538972</v>
      </c>
      <c r="G391" s="37">
        <f xml:space="preserve"> E391*(1/SQRT(C391)+1/SQRT(B391))/((H$7-H$10*E391^2)*SQRT(11*81))</f>
        <v>4.6043223596822008E-3</v>
      </c>
      <c r="I391" s="33"/>
      <c r="Q391" s="46">
        <v>224.61007810000001</v>
      </c>
      <c r="R391" s="46">
        <v>0.54451592999999998</v>
      </c>
      <c r="S391" s="46">
        <v>4.6178169999999998E-3</v>
      </c>
    </row>
    <row r="392" spans="1:19" x14ac:dyDescent="0.2">
      <c r="A392" s="1">
        <v>9.3840000000000003</v>
      </c>
      <c r="B392" s="14">
        <v>467.37037040000001</v>
      </c>
      <c r="C392" s="14">
        <v>45.395061730000002</v>
      </c>
      <c r="D392" s="14">
        <v>10.294895589999999</v>
      </c>
      <c r="E392" s="37">
        <f t="shared" si="84"/>
        <v>225.51856815933795</v>
      </c>
      <c r="F392" s="37">
        <f t="shared" si="85"/>
        <v>0.54850367362110475</v>
      </c>
      <c r="G392" s="37">
        <f t="shared" ref="G392:G400" si="86" xml:space="preserve"> E392*(1/SQRT(C392)+1/SQRT(B392))/((H$7-H$10*E392^2)*SQRT(11*81))</f>
        <v>4.6345804868276651E-3</v>
      </c>
      <c r="I392" s="33"/>
      <c r="Q392" s="46">
        <v>224.50349009999999</v>
      </c>
      <c r="R392" s="46">
        <v>0.54691480999999997</v>
      </c>
      <c r="S392" s="46">
        <v>4.64205E-3</v>
      </c>
    </row>
    <row r="393" spans="1:19" x14ac:dyDescent="0.2">
      <c r="A393" s="1">
        <v>9.4079999999999995</v>
      </c>
      <c r="B393" s="14">
        <v>462.48148149999997</v>
      </c>
      <c r="C393" s="14">
        <v>44.962962959999999</v>
      </c>
      <c r="D393" s="14">
        <v>10.300032740000001</v>
      </c>
      <c r="E393" s="37">
        <f t="shared" si="84"/>
        <v>225.4385754949904</v>
      </c>
      <c r="F393" s="37">
        <f t="shared" si="85"/>
        <v>0.55162851938556789</v>
      </c>
      <c r="G393" s="37">
        <f t="shared" si="86"/>
        <v>4.664169482403357E-3</v>
      </c>
      <c r="I393" s="33"/>
      <c r="Q393" s="46">
        <v>224.42376859999999</v>
      </c>
      <c r="R393" s="46">
        <v>0.54948564200000005</v>
      </c>
      <c r="S393" s="46">
        <v>4.6670599999999998E-3</v>
      </c>
    </row>
    <row r="394" spans="1:19" x14ac:dyDescent="0.2">
      <c r="A394" s="1">
        <v>9.4320000000000004</v>
      </c>
      <c r="B394" s="14">
        <v>458.2345679</v>
      </c>
      <c r="C394" s="14">
        <v>44.530864200000003</v>
      </c>
      <c r="D394" s="14">
        <v>10.308276129999999</v>
      </c>
      <c r="E394" s="37">
        <f t="shared" si="84"/>
        <v>225.31011099583262</v>
      </c>
      <c r="F394" s="37">
        <f t="shared" si="85"/>
        <v>0.55534816692079747</v>
      </c>
      <c r="G394" s="37">
        <f t="shared" si="86"/>
        <v>4.6975977211054804E-3</v>
      </c>
      <c r="I394" s="33"/>
      <c r="Q394" s="46">
        <v>224.29590540000001</v>
      </c>
      <c r="R394" s="46">
        <v>0.55230611699999999</v>
      </c>
      <c r="S394" s="46">
        <v>4.6929900000000002E-3</v>
      </c>
    </row>
    <row r="395" spans="1:19" x14ac:dyDescent="0.2">
      <c r="A395" s="1">
        <v>9.4559999999999995</v>
      </c>
      <c r="B395" s="14">
        <v>453.86419749999999</v>
      </c>
      <c r="C395" s="14">
        <v>44.012345680000003</v>
      </c>
      <c r="D395" s="14">
        <v>10.31885913</v>
      </c>
      <c r="E395" s="37">
        <f t="shared" si="84"/>
        <v>225.14499778494326</v>
      </c>
      <c r="F395" s="37">
        <f t="shared" si="85"/>
        <v>0.56017477695818751</v>
      </c>
      <c r="G395" s="37">
        <f t="shared" si="86"/>
        <v>4.7384175763714618E-3</v>
      </c>
      <c r="I395" s="33"/>
      <c r="Q395" s="46">
        <v>224.1318665</v>
      </c>
      <c r="R395" s="46">
        <v>0.55595268099999995</v>
      </c>
      <c r="S395" s="46">
        <v>4.7239609999999996E-3</v>
      </c>
    </row>
    <row r="396" spans="1:19" x14ac:dyDescent="0.2">
      <c r="A396" s="1">
        <v>9.48</v>
      </c>
      <c r="B396" s="14">
        <v>449.66666670000001</v>
      </c>
      <c r="C396" s="14">
        <v>43.617283950000001</v>
      </c>
      <c r="D396" s="14">
        <v>10.3265504</v>
      </c>
      <c r="E396" s="37">
        <f t="shared" si="84"/>
        <v>225.02486631136466</v>
      </c>
      <c r="F396" s="37">
        <f t="shared" si="85"/>
        <v>0.56362345754259469</v>
      </c>
      <c r="G396" s="37">
        <f t="shared" si="86"/>
        <v>4.7705866160779693E-3</v>
      </c>
      <c r="I396" s="33"/>
      <c r="Q396" s="46">
        <v>224.01273090000001</v>
      </c>
      <c r="R396" s="46">
        <v>0.55852620200000003</v>
      </c>
      <c r="S396" s="46">
        <v>4.7488019999999999E-3</v>
      </c>
    </row>
    <row r="397" spans="1:19" x14ac:dyDescent="0.2">
      <c r="A397" s="1">
        <v>9.5039999999999996</v>
      </c>
      <c r="B397" s="14">
        <v>445.037037</v>
      </c>
      <c r="C397" s="14">
        <v>43.123456789999999</v>
      </c>
      <c r="D397" s="14">
        <v>10.33489279</v>
      </c>
      <c r="E397" s="37">
        <f t="shared" si="84"/>
        <v>224.8944357244869</v>
      </c>
      <c r="F397" s="37">
        <f t="shared" si="85"/>
        <v>0.56802009863462288</v>
      </c>
      <c r="G397" s="37">
        <f t="shared" si="86"/>
        <v>4.8088684505678972E-3</v>
      </c>
      <c r="I397" s="33"/>
      <c r="Q397" s="46">
        <v>223.88358700000001</v>
      </c>
      <c r="R397" s="46">
        <v>0.56194946499999998</v>
      </c>
      <c r="S397" s="46">
        <v>4.7789549999999997E-3</v>
      </c>
    </row>
    <row r="398" spans="1:19" x14ac:dyDescent="0.2">
      <c r="A398" s="1">
        <v>9.5280000000000005</v>
      </c>
      <c r="B398" s="14">
        <v>440.92592589999998</v>
      </c>
      <c r="C398" s="14">
        <v>42.58024691</v>
      </c>
      <c r="D398" s="14">
        <v>10.3454958</v>
      </c>
      <c r="E398" s="37">
        <f t="shared" si="84"/>
        <v>224.72846507613843</v>
      </c>
      <c r="F398" s="37">
        <f t="shared" si="85"/>
        <v>0.57341860479278917</v>
      </c>
      <c r="G398" s="37">
        <f t="shared" si="86"/>
        <v>4.8524800263645201E-3</v>
      </c>
      <c r="I398" s="33"/>
      <c r="Q398" s="46">
        <v>223.71956449999999</v>
      </c>
      <c r="R398" s="46">
        <v>0.56608424300000004</v>
      </c>
      <c r="S398" s="46">
        <v>4.812017E-3</v>
      </c>
    </row>
    <row r="399" spans="1:19" x14ac:dyDescent="0.2">
      <c r="A399" s="1">
        <v>9.5519999999999996</v>
      </c>
      <c r="B399" s="14">
        <v>436.95061729999998</v>
      </c>
      <c r="C399" s="14">
        <v>42.185185189999999</v>
      </c>
      <c r="D399" s="14">
        <v>10.359461789999999</v>
      </c>
      <c r="E399" s="37">
        <f t="shared" si="84"/>
        <v>224.50951397938377</v>
      </c>
      <c r="F399" s="37">
        <f t="shared" si="85"/>
        <v>0.57793347848298571</v>
      </c>
      <c r="G399" s="37">
        <f t="shared" si="86"/>
        <v>4.895010561627504E-3</v>
      </c>
      <c r="I399" s="33"/>
      <c r="Q399" s="46">
        <v>223.50371939999999</v>
      </c>
      <c r="R399" s="46">
        <v>0.568926296</v>
      </c>
      <c r="S399" s="46">
        <v>4.8404060000000002E-3</v>
      </c>
    </row>
    <row r="400" spans="1:19" x14ac:dyDescent="0.2">
      <c r="A400" s="1">
        <v>9.5760000000000005</v>
      </c>
      <c r="B400" s="14">
        <v>433.34567900000002</v>
      </c>
      <c r="C400" s="14">
        <v>41.777777780000001</v>
      </c>
      <c r="D400" s="14">
        <v>10.37532801</v>
      </c>
      <c r="E400" s="37">
        <f t="shared" si="84"/>
        <v>224.26029671218072</v>
      </c>
      <c r="F400" s="37">
        <f t="shared" si="85"/>
        <v>0.58301219639745627</v>
      </c>
      <c r="G400" s="37">
        <f t="shared" si="86"/>
        <v>4.9411013352495085E-3</v>
      </c>
      <c r="I400" s="33"/>
      <c r="Q400" s="46">
        <v>223.25878539999999</v>
      </c>
      <c r="R400" s="46">
        <v>0.572055435</v>
      </c>
      <c r="S400" s="46">
        <v>4.8699900000000003E-3</v>
      </c>
    </row>
    <row r="401" spans="1:19" x14ac:dyDescent="0.2">
      <c r="A401" s="1">
        <v>9.6</v>
      </c>
      <c r="B401" s="14">
        <v>429.97590359999998</v>
      </c>
      <c r="C401" s="14">
        <v>41.397590360000002</v>
      </c>
      <c r="D401" s="14">
        <v>10.39074716</v>
      </c>
      <c r="E401" s="37">
        <f t="shared" si="84"/>
        <v>224.01760847744774</v>
      </c>
      <c r="F401" s="37">
        <f t="shared" ref="F401:F410" si="87" xml:space="preserve"> E401^2*(1/SQRT(C401)-1/SQRT(B401))/((H$7-H$10*E401^2)*SQRT(11*83))</f>
        <v>0.58079111252670501</v>
      </c>
      <c r="G401" s="37">
        <f xml:space="preserve"> E401*(1/SQRT(C401)+1/SQRT(B401))/((H$7-H$10*E401^2)*SQRT(11*83))</f>
        <v>4.9253503143887661E-3</v>
      </c>
      <c r="I401" s="33"/>
      <c r="Q401" s="46">
        <v>223.02104</v>
      </c>
      <c r="R401" s="46">
        <v>0.56804553300000005</v>
      </c>
      <c r="S401" s="46">
        <v>4.8387880000000001E-3</v>
      </c>
    </row>
    <row r="402" spans="1:19" x14ac:dyDescent="0.2">
      <c r="A402" s="1">
        <v>9.6240000000000006</v>
      </c>
      <c r="B402" s="14">
        <v>425.95180720000002</v>
      </c>
      <c r="C402" s="14">
        <v>40.963855420000002</v>
      </c>
      <c r="D402" s="14">
        <v>10.411079109999999</v>
      </c>
      <c r="E402" s="37">
        <f t="shared" si="84"/>
        <v>223.69683702915057</v>
      </c>
      <c r="F402" s="37">
        <f t="shared" si="87"/>
        <v>0.58674118764848804</v>
      </c>
      <c r="G402" s="37">
        <f t="shared" ref="G402:G410" si="88" xml:space="preserve"> E402*(1/SQRT(C402)+1/SQRT(B402))/((H$7-H$10*E402^2)*SQRT(11*83))</f>
        <v>4.9810129317797453E-3</v>
      </c>
      <c r="I402" s="33"/>
      <c r="Q402" s="46">
        <v>222.70798149999999</v>
      </c>
      <c r="R402" s="46">
        <v>0.57139643600000001</v>
      </c>
      <c r="S402" s="46">
        <v>4.8722849999999996E-3</v>
      </c>
    </row>
    <row r="403" spans="1:19" x14ac:dyDescent="0.2">
      <c r="A403" s="1">
        <v>9.6479999999999997</v>
      </c>
      <c r="B403" s="14">
        <v>421.7590361</v>
      </c>
      <c r="C403" s="14">
        <v>40.506024099999998</v>
      </c>
      <c r="D403" s="14">
        <v>10.42980468</v>
      </c>
      <c r="E403" s="37">
        <f t="shared" si="84"/>
        <v>223.4006289362712</v>
      </c>
      <c r="F403" s="37">
        <f t="shared" si="87"/>
        <v>0.59280069839474903</v>
      </c>
      <c r="G403" s="37">
        <f t="shared" si="88"/>
        <v>5.0367983867409798E-3</v>
      </c>
      <c r="I403" s="33"/>
      <c r="Q403" s="46">
        <v>222.42010049999999</v>
      </c>
      <c r="R403" s="46">
        <v>0.57496989399999998</v>
      </c>
      <c r="S403" s="46">
        <v>4.9068339999999997E-3</v>
      </c>
    </row>
    <row r="404" spans="1:19" x14ac:dyDescent="0.2">
      <c r="A404" s="1">
        <v>9.6720000000000006</v>
      </c>
      <c r="B404" s="14">
        <v>417.57831329999999</v>
      </c>
      <c r="C404" s="14">
        <v>40</v>
      </c>
      <c r="D404" s="14">
        <v>10.444607899999999</v>
      </c>
      <c r="E404" s="37">
        <f t="shared" si="84"/>
        <v>223.16592522042535</v>
      </c>
      <c r="F404" s="37">
        <f t="shared" si="87"/>
        <v>0.59896518686187084</v>
      </c>
      <c r="G404" s="37">
        <f t="shared" si="88"/>
        <v>5.0899764555454785E-3</v>
      </c>
      <c r="I404" s="33"/>
      <c r="Q404" s="46">
        <v>222.19282430000001</v>
      </c>
      <c r="R404" s="46">
        <v>0.57906885399999997</v>
      </c>
      <c r="S404" s="46">
        <v>4.9424500000000001E-3</v>
      </c>
    </row>
    <row r="405" spans="1:19" x14ac:dyDescent="0.2">
      <c r="A405" s="1">
        <v>9.6959999999999997</v>
      </c>
      <c r="B405" s="14">
        <v>413.67469879999999</v>
      </c>
      <c r="C405" s="14">
        <v>39.530120480000001</v>
      </c>
      <c r="D405" s="14">
        <v>10.45891353</v>
      </c>
      <c r="E405" s="37">
        <f t="shared" si="84"/>
        <v>222.93864826623241</v>
      </c>
      <c r="F405" s="37">
        <f t="shared" si="87"/>
        <v>0.60488660014414841</v>
      </c>
      <c r="G405" s="37">
        <f t="shared" si="88"/>
        <v>5.1412716770023043E-3</v>
      </c>
      <c r="I405" s="33"/>
      <c r="Q405" s="46">
        <v>221.97344459999999</v>
      </c>
      <c r="R405" s="46">
        <v>0.58294095499999998</v>
      </c>
      <c r="S405" s="46">
        <v>4.9762879999999997E-3</v>
      </c>
    </row>
    <row r="406" spans="1:19" x14ac:dyDescent="0.2">
      <c r="A406" s="1">
        <v>9.7200000000000006</v>
      </c>
      <c r="B406" s="14">
        <v>409.67469879999999</v>
      </c>
      <c r="C406" s="14">
        <v>39.084337349999998</v>
      </c>
      <c r="D406" s="14">
        <v>10.47235178</v>
      </c>
      <c r="E406" s="37">
        <f t="shared" si="84"/>
        <v>222.7247304173591</v>
      </c>
      <c r="F406" s="37">
        <f t="shared" si="87"/>
        <v>0.6105023876156952</v>
      </c>
      <c r="G406" s="37">
        <f t="shared" si="88"/>
        <v>5.1911053588274067E-3</v>
      </c>
      <c r="I406" s="33"/>
      <c r="Q406" s="46">
        <v>221.76759799999999</v>
      </c>
      <c r="R406" s="46">
        <v>0.58658051700000002</v>
      </c>
      <c r="S406" s="46">
        <v>5.0092239999999996E-3</v>
      </c>
    </row>
    <row r="407" spans="1:19" x14ac:dyDescent="0.2">
      <c r="A407" s="1">
        <v>9.7439999999999998</v>
      </c>
      <c r="B407" s="14">
        <v>405.45783130000001</v>
      </c>
      <c r="C407" s="14">
        <v>38.493975900000002</v>
      </c>
      <c r="D407" s="14">
        <v>10.4842257</v>
      </c>
      <c r="E407" s="37">
        <f t="shared" si="84"/>
        <v>222.53536953115722</v>
      </c>
      <c r="F407" s="37">
        <f t="shared" si="87"/>
        <v>0.61759622901063183</v>
      </c>
      <c r="G407" s="37">
        <f t="shared" si="88"/>
        <v>5.2471669467469995E-3</v>
      </c>
      <c r="I407" s="33"/>
      <c r="Q407" s="46">
        <v>221.58590169999999</v>
      </c>
      <c r="R407" s="46">
        <v>0.59179896300000001</v>
      </c>
      <c r="S407" s="46">
        <v>5.049535E-3</v>
      </c>
    </row>
    <row r="408" spans="1:19" x14ac:dyDescent="0.2">
      <c r="A408" s="1">
        <v>9.7680000000000007</v>
      </c>
      <c r="B408" s="14">
        <v>401.63855419999999</v>
      </c>
      <c r="C408" s="14">
        <v>38.156626510000002</v>
      </c>
      <c r="D408" s="14">
        <v>10.493418459999999</v>
      </c>
      <c r="E408" s="37">
        <f t="shared" si="84"/>
        <v>222.3885414316448</v>
      </c>
      <c r="F408" s="37">
        <f t="shared" si="87"/>
        <v>0.62161034772452539</v>
      </c>
      <c r="G408" s="37">
        <f t="shared" si="88"/>
        <v>5.2859496201961599E-3</v>
      </c>
      <c r="I408" s="33"/>
      <c r="Q408" s="46">
        <v>221.4453546</v>
      </c>
      <c r="R408" s="46">
        <v>0.59439215499999998</v>
      </c>
      <c r="S408" s="46">
        <v>5.0760240000000002E-3</v>
      </c>
    </row>
    <row r="409" spans="1:19" x14ac:dyDescent="0.2">
      <c r="A409" s="1">
        <v>9.7919999999999998</v>
      </c>
      <c r="B409" s="14">
        <v>397.53012050000001</v>
      </c>
      <c r="C409" s="14">
        <v>37.795180719999998</v>
      </c>
      <c r="D409" s="14">
        <v>10.50355982</v>
      </c>
      <c r="E409" s="37">
        <f t="shared" si="84"/>
        <v>222.22633110644864</v>
      </c>
      <c r="F409" s="37">
        <f t="shared" si="87"/>
        <v>0.62601287831440611</v>
      </c>
      <c r="G409" s="37">
        <f t="shared" si="88"/>
        <v>5.3286595778322451E-3</v>
      </c>
      <c r="I409" s="33"/>
      <c r="Q409" s="46">
        <v>221.29042820000001</v>
      </c>
      <c r="R409" s="46">
        <v>0.59720088100000002</v>
      </c>
      <c r="S409" s="46">
        <v>5.1049090000000004E-3</v>
      </c>
    </row>
    <row r="410" spans="1:19" x14ac:dyDescent="0.2">
      <c r="A410" s="1">
        <v>9.8160000000000007</v>
      </c>
      <c r="B410" s="14">
        <v>393.87951809999998</v>
      </c>
      <c r="C410" s="14">
        <v>37.457831329999998</v>
      </c>
      <c r="D410" s="14">
        <v>10.51039308</v>
      </c>
      <c r="E410" s="37">
        <f t="shared" si="84"/>
        <v>222.11689547495106</v>
      </c>
      <c r="F410" s="37">
        <f t="shared" si="87"/>
        <v>0.62984139780239357</v>
      </c>
      <c r="G410" s="37">
        <f t="shared" si="88"/>
        <v>5.364364579902769E-3</v>
      </c>
      <c r="I410" s="33"/>
      <c r="Q410" s="46">
        <v>221.18611229999999</v>
      </c>
      <c r="R410" s="46">
        <v>0.59989824599999997</v>
      </c>
      <c r="S410" s="46">
        <v>5.1308389999999999E-3</v>
      </c>
    </row>
    <row r="411" spans="1:19" x14ac:dyDescent="0.2">
      <c r="A411" s="1">
        <v>9.84</v>
      </c>
      <c r="B411" s="14">
        <v>390.24705879999999</v>
      </c>
      <c r="C411" s="14">
        <v>37.094117650000001</v>
      </c>
      <c r="D411" s="14">
        <v>10.51614457</v>
      </c>
      <c r="E411" s="37">
        <f t="shared" si="84"/>
        <v>222.02469755678837</v>
      </c>
      <c r="F411" s="37">
        <f t="shared" ref="F411:F420" si="89" xml:space="preserve"> E411^2*(1/SQRT(C411)-1/SQRT(B411))/((H$7-H$10*E411^2)*SQRT(11*85))</f>
        <v>0.6263842453353845</v>
      </c>
      <c r="G411" s="37">
        <f xml:space="preserve"> E411*(1/SQRT(C411)+1/SQRT(B411))/((H$7-H$10*E411^2)*SQRT(11*85))</f>
        <v>5.3362400556051671E-3</v>
      </c>
      <c r="I411" s="33"/>
      <c r="Q411" s="46">
        <v>221.09835649999999</v>
      </c>
      <c r="R411" s="46">
        <v>0.59580288699999995</v>
      </c>
      <c r="S411" s="46">
        <v>5.0969800000000001E-3</v>
      </c>
    </row>
    <row r="412" spans="1:19" x14ac:dyDescent="0.2">
      <c r="A412" s="1">
        <v>9.8640000000000008</v>
      </c>
      <c r="B412" s="14">
        <v>386.9058824</v>
      </c>
      <c r="C412" s="14">
        <v>36.788235290000003</v>
      </c>
      <c r="D412" s="14">
        <v>10.524615389999999</v>
      </c>
      <c r="E412" s="37">
        <f t="shared" si="84"/>
        <v>221.88876203223535</v>
      </c>
      <c r="F412" s="37">
        <f t="shared" si="89"/>
        <v>0.63025414554869164</v>
      </c>
      <c r="G412" s="37">
        <f t="shared" ref="G412:G420" si="90" xml:space="preserve"> E412*(1/SQRT(C412)+1/SQRT(B412))/((H$7-H$10*E412^2)*SQRT(11*85))</f>
        <v>5.373080125554792E-3</v>
      </c>
      <c r="I412" s="33"/>
      <c r="Q412" s="46">
        <v>220.96918640000001</v>
      </c>
      <c r="R412" s="46">
        <v>0.59828916300000001</v>
      </c>
      <c r="S412" s="46">
        <v>5.121797E-3</v>
      </c>
    </row>
    <row r="413" spans="1:19" x14ac:dyDescent="0.2">
      <c r="A413" s="1">
        <v>9.8879999999999999</v>
      </c>
      <c r="B413" s="14">
        <v>383.41176469999999</v>
      </c>
      <c r="C413" s="14">
        <v>36.517647060000002</v>
      </c>
      <c r="D413" s="14">
        <v>10.530871940000001</v>
      </c>
      <c r="E413" s="37">
        <f t="shared" si="84"/>
        <v>221.7882474066144</v>
      </c>
      <c r="F413" s="37">
        <f t="shared" si="89"/>
        <v>0.6333278335729855</v>
      </c>
      <c r="G413" s="37">
        <f t="shared" si="90"/>
        <v>5.4048433258161912E-3</v>
      </c>
      <c r="I413" s="33"/>
      <c r="Q413" s="46">
        <v>220.87384030000001</v>
      </c>
      <c r="R413" s="46">
        <v>0.60031613299999997</v>
      </c>
      <c r="S413" s="46">
        <v>5.1443299999999999E-3</v>
      </c>
    </row>
    <row r="414" spans="1:19" x14ac:dyDescent="0.2">
      <c r="A414" s="1">
        <v>9.9120000000000008</v>
      </c>
      <c r="B414" s="14">
        <v>379.6</v>
      </c>
      <c r="C414" s="14">
        <v>36.070588239999999</v>
      </c>
      <c r="D414" s="14">
        <v>10.539663640000001</v>
      </c>
      <c r="E414" s="37">
        <f t="shared" si="84"/>
        <v>221.64684108732862</v>
      </c>
      <c r="F414" s="37">
        <f t="shared" si="89"/>
        <v>0.63896842270971577</v>
      </c>
      <c r="G414" s="37">
        <f t="shared" si="90"/>
        <v>5.4521340832678752E-3</v>
      </c>
      <c r="I414" s="33"/>
      <c r="Q414" s="46">
        <v>220.73994500000001</v>
      </c>
      <c r="R414" s="46">
        <v>0.60439378799999999</v>
      </c>
      <c r="S414" s="46">
        <v>5.1783059999999997E-3</v>
      </c>
    </row>
    <row r="415" spans="1:19" x14ac:dyDescent="0.2">
      <c r="A415" s="1">
        <v>9.9359999999999999</v>
      </c>
      <c r="B415" s="14">
        <v>376.42352940000001</v>
      </c>
      <c r="C415" s="14">
        <v>35.799999999999997</v>
      </c>
      <c r="D415" s="14">
        <v>10.554672289999999</v>
      </c>
      <c r="E415" s="37">
        <f t="shared" si="84"/>
        <v>221.40499476994381</v>
      </c>
      <c r="F415" s="37">
        <f t="shared" si="89"/>
        <v>0.64367270279446953</v>
      </c>
      <c r="G415" s="37">
        <f t="shared" si="90"/>
        <v>5.4999098248260866E-3</v>
      </c>
      <c r="I415" s="33"/>
      <c r="Q415" s="46">
        <v>220.51159749999999</v>
      </c>
      <c r="R415" s="46">
        <v>0.60664505099999999</v>
      </c>
      <c r="S415" s="46">
        <v>5.2045249999999998E-3</v>
      </c>
    </row>
    <row r="416" spans="1:19" x14ac:dyDescent="0.2">
      <c r="A416" s="1">
        <v>9.9600000000000009</v>
      </c>
      <c r="B416" s="14">
        <v>372.94117649999998</v>
      </c>
      <c r="C416" s="14">
        <v>35.42352941</v>
      </c>
      <c r="D416" s="14">
        <v>10.574013150000001</v>
      </c>
      <c r="E416" s="37">
        <f t="shared" si="84"/>
        <v>221.09249567573093</v>
      </c>
      <c r="F416" s="37">
        <f t="shared" si="89"/>
        <v>0.65045055827354981</v>
      </c>
      <c r="G416" s="37">
        <f t="shared" si="90"/>
        <v>5.5632577898412699E-3</v>
      </c>
      <c r="I416" s="33"/>
      <c r="Q416" s="46">
        <v>220.21776919999999</v>
      </c>
      <c r="R416" s="46">
        <v>0.61013944899999994</v>
      </c>
      <c r="S416" s="46">
        <v>5.2392080000000004E-3</v>
      </c>
    </row>
    <row r="417" spans="1:19" x14ac:dyDescent="0.2">
      <c r="A417" s="1">
        <v>9.984</v>
      </c>
      <c r="B417" s="14">
        <v>369.12941180000001</v>
      </c>
      <c r="C417" s="14">
        <v>34.905882349999999</v>
      </c>
      <c r="D417" s="14">
        <v>10.594165029999999</v>
      </c>
      <c r="E417" s="37">
        <f t="shared" si="84"/>
        <v>220.76585823267305</v>
      </c>
      <c r="F417" s="37">
        <f t="shared" si="89"/>
        <v>0.65930710171141083</v>
      </c>
      <c r="G417" s="37">
        <f t="shared" si="90"/>
        <v>5.6388151821681071E-3</v>
      </c>
      <c r="I417" s="33"/>
      <c r="Q417" s="46">
        <v>219.9121399</v>
      </c>
      <c r="R417" s="46">
        <v>0.61535383300000002</v>
      </c>
      <c r="S417" s="46">
        <v>5.2833300000000001E-3</v>
      </c>
    </row>
    <row r="418" spans="1:19" x14ac:dyDescent="0.2">
      <c r="A418" s="1">
        <v>10.007999999999999</v>
      </c>
      <c r="B418" s="14">
        <v>365.57647059999999</v>
      </c>
      <c r="C418" s="14">
        <v>34.482352939999998</v>
      </c>
      <c r="D418" s="14">
        <v>10.61214504</v>
      </c>
      <c r="E418" s="37">
        <f t="shared" si="84"/>
        <v>220.47351188689808</v>
      </c>
      <c r="F418" s="37">
        <f t="shared" si="89"/>
        <v>0.66682634464235846</v>
      </c>
      <c r="G418" s="37">
        <f t="shared" si="90"/>
        <v>5.7057744164076699E-3</v>
      </c>
      <c r="I418" s="33"/>
      <c r="Q418" s="46">
        <v>219.63990129999999</v>
      </c>
      <c r="R418" s="46">
        <v>0.61954778499999996</v>
      </c>
      <c r="S418" s="46">
        <v>5.3213499999999999E-3</v>
      </c>
    </row>
    <row r="419" spans="1:19" x14ac:dyDescent="0.2">
      <c r="A419" s="1">
        <v>10.032</v>
      </c>
      <c r="B419" s="14">
        <v>362.42352940000001</v>
      </c>
      <c r="C419" s="14">
        <v>34.117647060000003</v>
      </c>
      <c r="D419" s="14">
        <v>10.63100182</v>
      </c>
      <c r="E419" s="37">
        <f t="shared" si="84"/>
        <v>220.16596349658562</v>
      </c>
      <c r="F419" s="37">
        <f t="shared" si="89"/>
        <v>0.6740090019691175</v>
      </c>
      <c r="G419" s="37">
        <f t="shared" si="90"/>
        <v>5.7714334529586613E-3</v>
      </c>
      <c r="I419" s="33"/>
      <c r="Q419" s="46">
        <v>219.354848</v>
      </c>
      <c r="R419" s="46">
        <v>0.62319402700000004</v>
      </c>
      <c r="S419" s="46">
        <v>5.3560450000000003E-3</v>
      </c>
    </row>
    <row r="420" spans="1:19" x14ac:dyDescent="0.2">
      <c r="A420" s="1">
        <v>10.055999999999999</v>
      </c>
      <c r="B420" s="14">
        <v>359.3294118</v>
      </c>
      <c r="C420" s="14">
        <v>33.635294119999998</v>
      </c>
      <c r="D420" s="14">
        <v>10.648704329999999</v>
      </c>
      <c r="E420" s="37">
        <f t="shared" si="84"/>
        <v>219.87633922742145</v>
      </c>
      <c r="F420" s="37">
        <f t="shared" si="89"/>
        <v>0.68288572766591726</v>
      </c>
      <c r="G420" s="37">
        <f t="shared" si="90"/>
        <v>5.8439413957891264E-3</v>
      </c>
      <c r="I420" s="33"/>
      <c r="Q420" s="46">
        <v>219.08767570000001</v>
      </c>
      <c r="R420" s="46">
        <v>0.628490459</v>
      </c>
      <c r="S420" s="46">
        <v>5.3978029999999996E-3</v>
      </c>
    </row>
    <row r="421" spans="1:19" x14ac:dyDescent="0.2">
      <c r="A421" s="1">
        <v>10.08</v>
      </c>
      <c r="B421" s="14">
        <v>356.36781610000003</v>
      </c>
      <c r="C421" s="14">
        <v>33.218390800000002</v>
      </c>
      <c r="D421" s="14">
        <v>10.665084459999999</v>
      </c>
      <c r="E421" s="37">
        <f t="shared" si="84"/>
        <v>219.60755484652518</v>
      </c>
      <c r="F421" s="37">
        <f t="shared" ref="F421:F430" si="91" xml:space="preserve"> E421^2*(1/SQRT(C421)-1/SQRT(B421))/((H$7-H$10*E421^2)*SQRT(11*87))</f>
        <v>0.68284632606141327</v>
      </c>
      <c r="G421" s="37">
        <f xml:space="preserve"> E421*(1/SQRT(C421)+1/SQRT(B421))/((H$7-H$10*E421^2)*SQRT(11*87))</f>
        <v>5.8424857793522569E-3</v>
      </c>
      <c r="I421" s="33"/>
      <c r="Q421" s="46">
        <v>218.84083630000001</v>
      </c>
      <c r="R421" s="46">
        <v>0.62573323599999997</v>
      </c>
      <c r="S421" s="46">
        <v>5.3725789999999997E-3</v>
      </c>
    </row>
    <row r="422" spans="1:19" x14ac:dyDescent="0.2">
      <c r="A422" s="1">
        <v>10.103999999999999</v>
      </c>
      <c r="B422" s="14">
        <v>352.88505750000002</v>
      </c>
      <c r="C422" s="14">
        <v>32.850574709999997</v>
      </c>
      <c r="D422" s="14">
        <v>10.67825856</v>
      </c>
      <c r="E422" s="37">
        <f t="shared" si="84"/>
        <v>219.39081322567384</v>
      </c>
      <c r="F422" s="37">
        <f t="shared" si="91"/>
        <v>0.68932211234634511</v>
      </c>
      <c r="G422" s="37">
        <f t="shared" ref="G422:G430" si="92" xml:space="preserve"> E422*(1/SQRT(C422)+1/SQRT(B422))/((H$7-H$10*E422^2)*SQRT(11*87))</f>
        <v>5.9011106419896023E-3</v>
      </c>
      <c r="I422" s="33"/>
      <c r="Q422" s="46">
        <v>218.6425729</v>
      </c>
      <c r="R422" s="46">
        <v>0.62943879599999997</v>
      </c>
      <c r="S422" s="46">
        <v>5.406905E-3</v>
      </c>
    </row>
    <row r="423" spans="1:19" x14ac:dyDescent="0.2">
      <c r="A423" s="1">
        <v>10.128</v>
      </c>
      <c r="B423" s="14">
        <v>349.89655169999997</v>
      </c>
      <c r="C423" s="14">
        <v>32.655172409999999</v>
      </c>
      <c r="D423" s="14">
        <v>10.69330173</v>
      </c>
      <c r="E423" s="37">
        <f t="shared" si="84"/>
        <v>219.14269328279971</v>
      </c>
      <c r="F423" s="37">
        <f t="shared" si="91"/>
        <v>0.69385611669724268</v>
      </c>
      <c r="G423" s="37">
        <f t="shared" si="92"/>
        <v>5.9517358169857582E-3</v>
      </c>
      <c r="I423" s="33"/>
      <c r="Q423" s="46">
        <v>218.41646919999999</v>
      </c>
      <c r="R423" s="46">
        <v>0.63099598400000001</v>
      </c>
      <c r="S423" s="46">
        <v>5.4305330000000004E-3</v>
      </c>
    </row>
    <row r="424" spans="1:19" x14ac:dyDescent="0.2">
      <c r="A424" s="1">
        <v>10.151999999999999</v>
      </c>
      <c r="B424" s="14">
        <v>346.67816090000002</v>
      </c>
      <c r="C424" s="14">
        <v>32.379310340000004</v>
      </c>
      <c r="D424" s="14">
        <v>10.70693228</v>
      </c>
      <c r="E424" s="37">
        <f t="shared" si="84"/>
        <v>218.91728420429703</v>
      </c>
      <c r="F424" s="37">
        <f t="shared" si="91"/>
        <v>0.6993278852055741</v>
      </c>
      <c r="G424" s="37">
        <f t="shared" si="92"/>
        <v>6.0063802452173243E-3</v>
      </c>
      <c r="I424" s="33"/>
      <c r="Q424" s="46">
        <v>218.21186410000001</v>
      </c>
      <c r="R424" s="46">
        <v>0.63359323700000003</v>
      </c>
      <c r="S424" s="46">
        <v>5.4593910000000001E-3</v>
      </c>
    </row>
    <row r="425" spans="1:19" x14ac:dyDescent="0.2">
      <c r="A425" s="1">
        <v>10.176</v>
      </c>
      <c r="B425" s="14">
        <v>343.60919539999998</v>
      </c>
      <c r="C425" s="14">
        <v>32.05747126</v>
      </c>
      <c r="D425" s="14">
        <v>10.72374975</v>
      </c>
      <c r="E425" s="37">
        <f t="shared" si="84"/>
        <v>218.63838660899918</v>
      </c>
      <c r="F425" s="37">
        <f t="shared" si="91"/>
        <v>0.70632025568272339</v>
      </c>
      <c r="G425" s="37">
        <f t="shared" si="92"/>
        <v>6.0719286529435923E-3</v>
      </c>
      <c r="I425" s="33"/>
      <c r="Q425" s="46">
        <v>217.95977189999999</v>
      </c>
      <c r="R425" s="46">
        <v>0.63693749099999997</v>
      </c>
      <c r="S425" s="46">
        <v>5.492523E-3</v>
      </c>
    </row>
    <row r="426" spans="1:19" x14ac:dyDescent="0.2">
      <c r="A426" s="1">
        <v>10.199999999999999</v>
      </c>
      <c r="B426" s="14">
        <v>340.75862069999999</v>
      </c>
      <c r="C426" s="14">
        <v>31.862068969999999</v>
      </c>
      <c r="D426" s="14">
        <v>10.73835161</v>
      </c>
      <c r="E426" s="37">
        <f t="shared" si="84"/>
        <v>218.39551417727421</v>
      </c>
      <c r="F426" s="37">
        <f t="shared" si="91"/>
        <v>0.71107303633346153</v>
      </c>
      <c r="G426" s="37">
        <f t="shared" si="92"/>
        <v>6.1241583781025512E-3</v>
      </c>
      <c r="I426" s="33"/>
      <c r="Q426" s="46">
        <v>217.74120719999999</v>
      </c>
      <c r="R426" s="46">
        <v>0.63858505499999996</v>
      </c>
      <c r="S426" s="46">
        <v>5.5163779999999997E-3</v>
      </c>
    </row>
    <row r="427" spans="1:19" x14ac:dyDescent="0.2">
      <c r="A427" s="1">
        <v>10.224</v>
      </c>
      <c r="B427" s="14">
        <v>336.87356319999998</v>
      </c>
      <c r="C427" s="14">
        <v>31.563218389999999</v>
      </c>
      <c r="D427" s="14">
        <v>10.746806980000001</v>
      </c>
      <c r="E427" s="37">
        <f t="shared" si="84"/>
        <v>218.25456580745927</v>
      </c>
      <c r="F427" s="37">
        <f t="shared" si="91"/>
        <v>0.71583662922953728</v>
      </c>
      <c r="G427" s="37">
        <f t="shared" si="92"/>
        <v>6.1734219855298115E-3</v>
      </c>
      <c r="I427" s="33"/>
      <c r="Q427" s="46">
        <v>217.61477970000001</v>
      </c>
      <c r="R427" s="46">
        <v>0.64131470999999995</v>
      </c>
      <c r="S427" s="46">
        <v>5.5469999999999998E-3</v>
      </c>
    </row>
    <row r="428" spans="1:19" x14ac:dyDescent="0.2">
      <c r="A428" s="1">
        <v>10.247999999999999</v>
      </c>
      <c r="B428" s="14">
        <v>333.4482759</v>
      </c>
      <c r="C428" s="14">
        <v>31.045977010000001</v>
      </c>
      <c r="D428" s="14">
        <v>10.75791029</v>
      </c>
      <c r="E428" s="37">
        <f t="shared" si="84"/>
        <v>218.06912627322359</v>
      </c>
      <c r="F428" s="37">
        <f t="shared" si="91"/>
        <v>0.72508894851271322</v>
      </c>
      <c r="G428" s="37">
        <f t="shared" si="92"/>
        <v>6.2452478794880334E-3</v>
      </c>
      <c r="I428" s="33"/>
      <c r="Q428" s="46">
        <v>217.44891000000001</v>
      </c>
      <c r="R428" s="46">
        <v>0.64753262199999995</v>
      </c>
      <c r="S428" s="46">
        <v>5.5931569999999996E-3</v>
      </c>
    </row>
    <row r="429" spans="1:19" x14ac:dyDescent="0.2">
      <c r="A429" s="1">
        <v>10.272</v>
      </c>
      <c r="B429" s="14">
        <v>330.09195399999999</v>
      </c>
      <c r="C429" s="14">
        <v>30.701149430000001</v>
      </c>
      <c r="D429" s="14">
        <v>10.777318259999999</v>
      </c>
      <c r="E429" s="37">
        <f t="shared" si="84"/>
        <v>217.74401539496938</v>
      </c>
      <c r="F429" s="37">
        <f t="shared" si="91"/>
        <v>0.73344570861454572</v>
      </c>
      <c r="G429" s="37">
        <f t="shared" si="92"/>
        <v>6.3244178613077427E-3</v>
      </c>
      <c r="I429" s="33"/>
      <c r="Q429" s="46">
        <v>217.15939119999999</v>
      </c>
      <c r="R429" s="46">
        <v>0.65130102899999998</v>
      </c>
      <c r="S429" s="46">
        <v>5.6312130000000004E-3</v>
      </c>
    </row>
    <row r="430" spans="1:19" x14ac:dyDescent="0.2">
      <c r="A430" s="1">
        <v>10.295999999999999</v>
      </c>
      <c r="B430" s="14">
        <v>326.96551720000002</v>
      </c>
      <c r="C430" s="14">
        <v>30.252873560000001</v>
      </c>
      <c r="D430" s="14">
        <v>10.798389009999999</v>
      </c>
      <c r="E430" s="37">
        <f t="shared" si="84"/>
        <v>217.38961765592779</v>
      </c>
      <c r="F430" s="37">
        <f t="shared" si="91"/>
        <v>0.74431383091943504</v>
      </c>
      <c r="G430" s="37">
        <f t="shared" si="92"/>
        <v>6.4173990814671454E-3</v>
      </c>
      <c r="I430" s="33"/>
      <c r="Q430" s="46">
        <v>216.8456645</v>
      </c>
      <c r="R430" s="46">
        <v>0.65683373499999997</v>
      </c>
      <c r="S430" s="46">
        <v>5.6773600000000002E-3</v>
      </c>
    </row>
    <row r="431" spans="1:19" x14ac:dyDescent="0.2">
      <c r="A431" s="1">
        <v>10.32</v>
      </c>
      <c r="B431" s="14">
        <v>324.33707870000001</v>
      </c>
      <c r="C431" s="14">
        <v>29.910112359999999</v>
      </c>
      <c r="D431" s="14">
        <v>10.82510562</v>
      </c>
      <c r="E431" s="37">
        <f t="shared" si="84"/>
        <v>216.93805099445296</v>
      </c>
      <c r="F431" s="37">
        <f t="shared" ref="F431:F440" si="93" xml:space="preserve"> E431^2*(1/SQRT(C431)-1/SQRT(B431))/((H$7-H$10*E431^2)*SQRT(11*89))</f>
        <v>0.74661148904737795</v>
      </c>
      <c r="G431" s="37">
        <f xml:space="preserve"> E431*(1/SQRT(C431)+1/SQRT(B431))/((H$7-H$10*E431^2)*SQRT(11*89))</f>
        <v>6.4434343689627437E-3</v>
      </c>
      <c r="I431" s="33"/>
      <c r="Q431" s="46">
        <v>216.4487742</v>
      </c>
      <c r="R431" s="46">
        <v>0.65355120700000002</v>
      </c>
      <c r="S431" s="46">
        <v>5.6530520000000004E-3</v>
      </c>
    </row>
    <row r="432" spans="1:19" x14ac:dyDescent="0.2">
      <c r="A432" s="1">
        <v>10.343999999999999</v>
      </c>
      <c r="B432" s="14">
        <v>321.34831459999998</v>
      </c>
      <c r="C432" s="14">
        <v>29.696629210000001</v>
      </c>
      <c r="D432" s="14">
        <v>10.850942910000001</v>
      </c>
      <c r="E432" s="37">
        <f t="shared" si="84"/>
        <v>216.49891998837219</v>
      </c>
      <c r="F432" s="37">
        <f t="shared" si="93"/>
        <v>0.7548982687267306</v>
      </c>
      <c r="G432" s="37">
        <f t="shared" ref="G432:G440" si="94" xml:space="preserve"> E432*(1/SQRT(C432)+1/SQRT(B432))/((H$7-H$10*E432^2)*SQRT(11*89))</f>
        <v>6.5327445341740323E-3</v>
      </c>
      <c r="I432" s="33"/>
      <c r="Q432" s="46">
        <v>216.06590879999999</v>
      </c>
      <c r="R432" s="46">
        <v>0.65553405499999995</v>
      </c>
      <c r="S432" s="46">
        <v>5.6842350000000002E-3</v>
      </c>
    </row>
    <row r="433" spans="1:19" x14ac:dyDescent="0.2">
      <c r="A433" s="1">
        <v>10.368</v>
      </c>
      <c r="B433" s="14">
        <v>318.35955059999998</v>
      </c>
      <c r="C433" s="14">
        <v>29.303370789999999</v>
      </c>
      <c r="D433" s="14">
        <v>10.88383513</v>
      </c>
      <c r="E433" s="37">
        <f t="shared" si="84"/>
        <v>215.93629692841483</v>
      </c>
      <c r="F433" s="37">
        <f t="shared" si="93"/>
        <v>0.76848495220867075</v>
      </c>
      <c r="G433" s="37">
        <f t="shared" si="94"/>
        <v>6.6587614127911303E-3</v>
      </c>
      <c r="I433" s="33"/>
      <c r="Q433" s="46">
        <v>215.5798796</v>
      </c>
      <c r="R433" s="46">
        <v>0.66038575600000005</v>
      </c>
      <c r="S433" s="46">
        <v>5.7315650000000001E-3</v>
      </c>
    </row>
    <row r="434" spans="1:19" x14ac:dyDescent="0.2">
      <c r="A434" s="1">
        <v>10.391999999999999</v>
      </c>
      <c r="B434" s="14">
        <v>315.44943819999997</v>
      </c>
      <c r="C434" s="14">
        <v>28.865168539999999</v>
      </c>
      <c r="D434" s="14">
        <v>10.906008630000001</v>
      </c>
      <c r="E434" s="37">
        <f t="shared" si="84"/>
        <v>215.5546671448167</v>
      </c>
      <c r="F434" s="37">
        <f t="shared" si="93"/>
        <v>0.78080786788337186</v>
      </c>
      <c r="G434" s="37">
        <f t="shared" si="94"/>
        <v>6.7642263701691852E-3</v>
      </c>
      <c r="I434" s="33"/>
      <c r="Q434" s="46">
        <v>215.25311149999999</v>
      </c>
      <c r="R434" s="46">
        <v>0.66614200499999998</v>
      </c>
      <c r="S434" s="46">
        <v>5.7789479999999999E-3</v>
      </c>
    </row>
    <row r="435" spans="1:19" x14ac:dyDescent="0.2">
      <c r="A435" s="1">
        <v>10.416</v>
      </c>
      <c r="B435" s="14">
        <v>312.0561798</v>
      </c>
      <c r="C435" s="14">
        <v>28.52808989</v>
      </c>
      <c r="D435" s="14">
        <v>10.930237440000001</v>
      </c>
      <c r="E435" s="37">
        <f t="shared" si="84"/>
        <v>215.13541890345417</v>
      </c>
      <c r="F435" s="37">
        <f t="shared" si="93"/>
        <v>0.79179483092333791</v>
      </c>
      <c r="G435" s="37">
        <f t="shared" si="94"/>
        <v>6.8706449123050019E-3</v>
      </c>
      <c r="I435" s="33"/>
      <c r="Q435" s="46">
        <v>214.89686699999999</v>
      </c>
      <c r="R435" s="46">
        <v>0.67008854299999998</v>
      </c>
      <c r="S435" s="46">
        <v>5.8210170000000004E-3</v>
      </c>
    </row>
    <row r="436" spans="1:19" x14ac:dyDescent="0.2">
      <c r="A436" s="1">
        <v>10.44</v>
      </c>
      <c r="B436" s="14">
        <v>308.84269660000001</v>
      </c>
      <c r="C436" s="14">
        <v>28.04494382</v>
      </c>
      <c r="D436" s="14">
        <v>10.951935150000001</v>
      </c>
      <c r="E436" s="37">
        <f t="shared" si="84"/>
        <v>214.75791525808913</v>
      </c>
      <c r="F436" s="37">
        <f t="shared" si="93"/>
        <v>0.8055321134951664</v>
      </c>
      <c r="G436" s="37">
        <f t="shared" si="94"/>
        <v>6.9865021259390625E-3</v>
      </c>
      <c r="I436" s="33"/>
      <c r="Q436" s="46">
        <v>214.5785616</v>
      </c>
      <c r="R436" s="46">
        <v>0.67670472599999998</v>
      </c>
      <c r="S436" s="46">
        <v>5.8740679999999997E-3</v>
      </c>
    </row>
    <row r="437" spans="1:19" x14ac:dyDescent="0.2">
      <c r="A437" s="1">
        <v>10.464</v>
      </c>
      <c r="B437" s="14">
        <v>305.68539329999999</v>
      </c>
      <c r="C437" s="14">
        <v>27.842696629999999</v>
      </c>
      <c r="D437" s="14">
        <v>10.971691509999999</v>
      </c>
      <c r="E437" s="37">
        <f t="shared" si="84"/>
        <v>214.41244822238275</v>
      </c>
      <c r="F437" s="37">
        <f t="shared" si="93"/>
        <v>0.81333217235841293</v>
      </c>
      <c r="G437" s="37">
        <f t="shared" si="94"/>
        <v>7.0726433761770843E-3</v>
      </c>
      <c r="I437" s="33"/>
      <c r="Q437" s="46">
        <v>214.28933319999999</v>
      </c>
      <c r="R437" s="46">
        <v>0.67859692900000002</v>
      </c>
      <c r="S437" s="46">
        <v>5.9043910000000002E-3</v>
      </c>
    </row>
    <row r="438" spans="1:19" x14ac:dyDescent="0.2">
      <c r="A438" s="1">
        <v>10.488</v>
      </c>
      <c r="B438" s="14">
        <v>302.89887640000001</v>
      </c>
      <c r="C438" s="14">
        <v>27.449438199999999</v>
      </c>
      <c r="D438" s="14">
        <v>10.99031724</v>
      </c>
      <c r="E438" s="37">
        <f t="shared" si="84"/>
        <v>214.08518963948282</v>
      </c>
      <c r="F438" s="37">
        <f t="shared" si="93"/>
        <v>0.82529312731990012</v>
      </c>
      <c r="G438" s="37">
        <f t="shared" si="94"/>
        <v>7.175559262231207E-3</v>
      </c>
      <c r="I438" s="33"/>
      <c r="Q438" s="46">
        <v>214.01718059999999</v>
      </c>
      <c r="R438" s="46">
        <v>0.68406884599999995</v>
      </c>
      <c r="S438" s="46">
        <v>5.9495670000000002E-3</v>
      </c>
    </row>
    <row r="439" spans="1:19" x14ac:dyDescent="0.2">
      <c r="A439" s="1">
        <v>10.512</v>
      </c>
      <c r="B439" s="14">
        <v>300.15730339999999</v>
      </c>
      <c r="C439" s="14">
        <v>27.325842699999999</v>
      </c>
      <c r="D439" s="14">
        <v>11.00365463</v>
      </c>
      <c r="E439" s="37">
        <f t="shared" si="84"/>
        <v>213.8498937035742</v>
      </c>
      <c r="F439" s="37">
        <f t="shared" si="93"/>
        <v>0.83018424063429508</v>
      </c>
      <c r="G439" s="37">
        <f t="shared" si="94"/>
        <v>7.237005142323367E-3</v>
      </c>
      <c r="I439" s="33"/>
      <c r="Q439" s="46">
        <v>213.82261260000001</v>
      </c>
      <c r="R439" s="46">
        <v>0.68484615000000004</v>
      </c>
      <c r="S439" s="46">
        <v>5.9708039999999997E-3</v>
      </c>
    </row>
    <row r="440" spans="1:19" x14ac:dyDescent="0.2">
      <c r="A440" s="1">
        <v>10.536</v>
      </c>
      <c r="B440" s="14">
        <v>297.74157300000002</v>
      </c>
      <c r="C440" s="14">
        <v>27.02247191</v>
      </c>
      <c r="D440" s="14">
        <v>11.013623490000001</v>
      </c>
      <c r="E440" s="37">
        <f t="shared" si="84"/>
        <v>213.67349386590124</v>
      </c>
      <c r="F440" s="37">
        <f t="shared" si="93"/>
        <v>0.83831863827401243</v>
      </c>
      <c r="G440" s="37">
        <f t="shared" si="94"/>
        <v>7.3064736719176482E-3</v>
      </c>
      <c r="I440" s="33"/>
      <c r="Q440" s="46">
        <v>213.67735640000001</v>
      </c>
      <c r="R440" s="46">
        <v>0.68906660500000005</v>
      </c>
      <c r="S440" s="46">
        <v>6.0055400000000002E-3</v>
      </c>
    </row>
    <row r="441" spans="1:19" x14ac:dyDescent="0.2">
      <c r="A441" s="1">
        <v>10.56</v>
      </c>
      <c r="B441" s="14">
        <v>295.46153850000002</v>
      </c>
      <c r="C441" s="14">
        <v>26.747252750000001</v>
      </c>
      <c r="D441" s="14">
        <v>11.01784466</v>
      </c>
      <c r="E441" s="37">
        <f t="shared" si="84"/>
        <v>213.59866118856206</v>
      </c>
      <c r="F441" s="37">
        <f t="shared" ref="F441:F450" si="95" xml:space="preserve"> E441^2*(1/SQRT(C441)-1/SQRT(B441))/((H$7-H$10*E441^2)*SQRT(11*91))</f>
        <v>0.83501263858279451</v>
      </c>
      <c r="G441" s="37">
        <f xml:space="preserve"> E441*(1/SQRT(C441)+1/SQRT(B441))/((H$7-H$10*E441^2)*SQRT(11*91))</f>
        <v>7.2740662056250596E-3</v>
      </c>
      <c r="I441" s="33"/>
      <c r="Q441" s="46">
        <v>213.615894</v>
      </c>
      <c r="R441" s="46">
        <v>0.68529474800000001</v>
      </c>
      <c r="S441" s="46">
        <v>5.9693430000000002E-3</v>
      </c>
    </row>
    <row r="442" spans="1:19" x14ac:dyDescent="0.2">
      <c r="A442" s="1">
        <v>10.584</v>
      </c>
      <c r="B442" s="14">
        <v>292.69230770000001</v>
      </c>
      <c r="C442" s="14">
        <v>26.46153846</v>
      </c>
      <c r="D442" s="14">
        <v>11.016007200000001</v>
      </c>
      <c r="E442" s="37">
        <f t="shared" si="84"/>
        <v>213.63124578557355</v>
      </c>
      <c r="F442" s="37">
        <f t="shared" si="95"/>
        <v>0.83920141805029347</v>
      </c>
      <c r="G442" s="37">
        <f t="shared" ref="G442:G450" si="96" xml:space="preserve"> E442*(1/SQRT(C442)+1/SQRT(B442))/((H$7-H$10*E442^2)*SQRT(11*91))</f>
        <v>7.3062444203288082E-3</v>
      </c>
      <c r="I442" s="33"/>
      <c r="Q442" s="46">
        <v>213.64264510000001</v>
      </c>
      <c r="R442" s="46">
        <v>0.68919409600000003</v>
      </c>
      <c r="S442" s="46">
        <v>5.9999320000000004E-3</v>
      </c>
    </row>
    <row r="443" spans="1:19" x14ac:dyDescent="0.2">
      <c r="A443" s="1">
        <v>10.608000000000001</v>
      </c>
      <c r="B443" s="14">
        <v>289.82417579999998</v>
      </c>
      <c r="C443" s="14">
        <v>26.285714290000001</v>
      </c>
      <c r="D443" s="14">
        <v>11.020066119999999</v>
      </c>
      <c r="E443" s="37">
        <f t="shared" si="84"/>
        <v>213.55924585573371</v>
      </c>
      <c r="F443" s="37">
        <f t="shared" si="95"/>
        <v>0.84263803027418138</v>
      </c>
      <c r="G443" s="37">
        <f t="shared" si="96"/>
        <v>7.3463651626819162E-3</v>
      </c>
      <c r="I443" s="33"/>
      <c r="Q443" s="46">
        <v>213.58355890000001</v>
      </c>
      <c r="R443" s="46">
        <v>0.690991876</v>
      </c>
      <c r="S443" s="46">
        <v>6.0235840000000002E-3</v>
      </c>
    </row>
    <row r="444" spans="1:19" x14ac:dyDescent="0.2">
      <c r="A444" s="1">
        <v>10.632</v>
      </c>
      <c r="B444" s="14">
        <v>286.64835160000001</v>
      </c>
      <c r="C444" s="14">
        <v>26.032967029999998</v>
      </c>
      <c r="D444" s="14">
        <v>11.023681939999999</v>
      </c>
      <c r="E444" s="37">
        <f t="shared" si="84"/>
        <v>213.49504090336393</v>
      </c>
      <c r="F444" s="37">
        <f t="shared" si="95"/>
        <v>0.84755972958647774</v>
      </c>
      <c r="G444" s="37">
        <f t="shared" si="96"/>
        <v>7.3948185975567671E-3</v>
      </c>
      <c r="I444" s="33"/>
      <c r="Q444" s="46">
        <v>213.53094350000001</v>
      </c>
      <c r="R444" s="46">
        <v>0.69410777700000004</v>
      </c>
      <c r="S444" s="46">
        <v>6.0549569999999997E-3</v>
      </c>
    </row>
    <row r="445" spans="1:19" x14ac:dyDescent="0.2">
      <c r="A445" s="1">
        <v>10.656000000000001</v>
      </c>
      <c r="B445" s="14">
        <v>283.83516479999997</v>
      </c>
      <c r="C445" s="14">
        <v>25.714285709999999</v>
      </c>
      <c r="D445" s="14">
        <v>11.03666071</v>
      </c>
      <c r="E445" s="37">
        <f t="shared" si="84"/>
        <v>213.26407117237849</v>
      </c>
      <c r="F445" s="37">
        <f t="shared" si="95"/>
        <v>0.85722091321467986</v>
      </c>
      <c r="G445" s="37">
        <f t="shared" si="96"/>
        <v>7.4811265131584544E-3</v>
      </c>
      <c r="I445" s="33"/>
      <c r="Q445" s="46">
        <v>213.342243</v>
      </c>
      <c r="R445" s="46">
        <v>0.69866356900000004</v>
      </c>
      <c r="S445" s="46">
        <v>6.095133E-3</v>
      </c>
    </row>
    <row r="446" spans="1:19" x14ac:dyDescent="0.2">
      <c r="A446" s="1">
        <v>10.68</v>
      </c>
      <c r="B446" s="14">
        <v>281.5054945</v>
      </c>
      <c r="C446" s="14">
        <v>25.62637363</v>
      </c>
      <c r="D446" s="14">
        <v>11.045502559999999</v>
      </c>
      <c r="E446" s="37">
        <f t="shared" si="84"/>
        <v>213.10625942711141</v>
      </c>
      <c r="F446" s="37">
        <f t="shared" si="95"/>
        <v>0.86054452773688928</v>
      </c>
      <c r="G446" s="37">
        <f t="shared" si="96"/>
        <v>7.5277031800953104E-3</v>
      </c>
      <c r="I446" s="33"/>
      <c r="Q446" s="46">
        <v>213.2138329</v>
      </c>
      <c r="R446" s="46">
        <v>0.69906256499999997</v>
      </c>
      <c r="S446" s="46">
        <v>6.1120380000000002E-3</v>
      </c>
    </row>
    <row r="447" spans="1:19" x14ac:dyDescent="0.2">
      <c r="A447" s="1">
        <v>10.704000000000001</v>
      </c>
      <c r="B447" s="14">
        <v>279.03296699999999</v>
      </c>
      <c r="C447" s="14">
        <v>25.38461538</v>
      </c>
      <c r="D447" s="14">
        <v>11.051143100000001</v>
      </c>
      <c r="E447" s="37">
        <f t="shared" si="84"/>
        <v>213.00538704735436</v>
      </c>
      <c r="F447" s="37">
        <f t="shared" si="95"/>
        <v>0.8665317165574522</v>
      </c>
      <c r="G447" s="37">
        <f t="shared" si="96"/>
        <v>7.5820137885875922E-3</v>
      </c>
      <c r="I447" s="33"/>
      <c r="Q447" s="46">
        <v>213.13197600000001</v>
      </c>
      <c r="R447" s="46">
        <v>0.70243620399999995</v>
      </c>
      <c r="S447" s="46">
        <v>6.1425539999999997E-3</v>
      </c>
    </row>
    <row r="448" spans="1:19" x14ac:dyDescent="0.2">
      <c r="A448" s="1">
        <v>10.728</v>
      </c>
      <c r="B448" s="14">
        <v>276.4395604</v>
      </c>
      <c r="C448" s="14">
        <v>25.07692308</v>
      </c>
      <c r="D448" s="14">
        <v>11.05219827</v>
      </c>
      <c r="E448" s="37">
        <f t="shared" si="84"/>
        <v>212.98649965610846</v>
      </c>
      <c r="F448" s="37">
        <f t="shared" si="95"/>
        <v>0.87270520072634705</v>
      </c>
      <c r="G448" s="37">
        <f t="shared" si="96"/>
        <v>7.6294768729914158E-3</v>
      </c>
      <c r="I448" s="33"/>
      <c r="Q448" s="46">
        <v>213.11666840000001</v>
      </c>
      <c r="R448" s="46">
        <v>0.70715933799999997</v>
      </c>
      <c r="S448" s="46">
        <v>6.1784439999999999E-3</v>
      </c>
    </row>
    <row r="449" spans="1:19" x14ac:dyDescent="0.2">
      <c r="A449" s="1">
        <v>10.752000000000001</v>
      </c>
      <c r="B449" s="14">
        <v>274.18681320000002</v>
      </c>
      <c r="C449" s="14">
        <v>24.758241760000001</v>
      </c>
      <c r="D449" s="14">
        <v>11.05802334</v>
      </c>
      <c r="E449" s="37">
        <f t="shared" si="84"/>
        <v>212.88213299656206</v>
      </c>
      <c r="F449" s="37">
        <f t="shared" si="95"/>
        <v>0.88105136382760629</v>
      </c>
      <c r="G449" s="37">
        <f t="shared" si="96"/>
        <v>7.6944832876298264E-3</v>
      </c>
      <c r="I449" s="33"/>
      <c r="Q449" s="46">
        <v>213.03219240000001</v>
      </c>
      <c r="R449" s="46">
        <v>0.71235152499999999</v>
      </c>
      <c r="S449" s="46">
        <v>6.2167949999999998E-3</v>
      </c>
    </row>
    <row r="450" spans="1:19" x14ac:dyDescent="0.2">
      <c r="A450" s="1">
        <v>10.776</v>
      </c>
      <c r="B450" s="14">
        <v>271.20879120000001</v>
      </c>
      <c r="C450" s="14">
        <v>24.37362637</v>
      </c>
      <c r="D450" s="14">
        <v>11.065259510000001</v>
      </c>
      <c r="E450" s="37">
        <f t="shared" si="84"/>
        <v>212.75224942229346</v>
      </c>
      <c r="F450" s="37">
        <f t="shared" si="95"/>
        <v>0.89124917524861258</v>
      </c>
      <c r="G450" s="37">
        <f t="shared" si="96"/>
        <v>7.7761381495918408E-3</v>
      </c>
      <c r="I450" s="33"/>
      <c r="Q450" s="46">
        <v>212.9273226</v>
      </c>
      <c r="R450" s="46">
        <v>0.71861530900000004</v>
      </c>
      <c r="S450" s="46">
        <v>6.2647550000000003E-3</v>
      </c>
    </row>
    <row r="451" spans="1:19" x14ac:dyDescent="0.2">
      <c r="A451" s="1">
        <v>10.8</v>
      </c>
      <c r="B451" s="14">
        <v>268.9247312</v>
      </c>
      <c r="C451" s="14">
        <v>24.19354839</v>
      </c>
      <c r="D451" s="14">
        <v>11.07118137</v>
      </c>
      <c r="E451" s="37">
        <f t="shared" ref="E451:E514" si="97" xml:space="preserve"> (2*H$7)/(LN(D451)-H$4+SQRT((LN(D451)-H$4)^2-4*H$7*H$10))</f>
        <v>212.6457615033294</v>
      </c>
      <c r="F451" s="37">
        <f t="shared" ref="F451:F460" si="98" xml:space="preserve"> E451^2*(1/SQRT(C451)-1/SQRT(B451))/((H$7-H$10*E451^2)*SQRT(11*93))</f>
        <v>0.88663380333841046</v>
      </c>
      <c r="G451" s="37">
        <f xml:space="preserve"> E451*(1/SQRT(C451)+1/SQRT(B451))/((H$7-H$10*E451^2)*SQRT(11*93))</f>
        <v>7.7424001873863521E-3</v>
      </c>
      <c r="I451" s="33"/>
      <c r="Q451" s="46">
        <v>212.84155849999999</v>
      </c>
      <c r="R451" s="46">
        <v>0.71327460600000003</v>
      </c>
      <c r="S451" s="46">
        <v>6.2228370000000002E-3</v>
      </c>
    </row>
    <row r="452" spans="1:19" x14ac:dyDescent="0.2">
      <c r="A452" s="1">
        <v>10.824</v>
      </c>
      <c r="B452" s="14">
        <v>266.48387100000002</v>
      </c>
      <c r="C452" s="14">
        <v>23.98924731</v>
      </c>
      <c r="D452" s="14">
        <v>11.08037835</v>
      </c>
      <c r="E452" s="37">
        <f t="shared" si="97"/>
        <v>212.48002758189807</v>
      </c>
      <c r="F452" s="37">
        <f t="shared" si="98"/>
        <v>0.89333825570918657</v>
      </c>
      <c r="G452" s="37">
        <f t="shared" ref="G452:G460" si="99" xml:space="preserve"> E452*(1/SQRT(C452)+1/SQRT(B452))/((H$7-H$10*E452^2)*SQRT(11*93))</f>
        <v>7.8086714385943827E-3</v>
      </c>
      <c r="I452" s="33"/>
      <c r="Q452" s="46">
        <v>212.7084657</v>
      </c>
      <c r="R452" s="46">
        <v>0.71612302100000003</v>
      </c>
      <c r="S452" s="46">
        <v>6.2529100000000004E-3</v>
      </c>
    </row>
    <row r="453" spans="1:19" x14ac:dyDescent="0.2">
      <c r="A453" s="1">
        <v>10.848000000000001</v>
      </c>
      <c r="B453" s="14">
        <v>263.83870969999998</v>
      </c>
      <c r="C453" s="14">
        <v>23.827956990000001</v>
      </c>
      <c r="D453" s="14">
        <v>11.088694909999999</v>
      </c>
      <c r="E453" s="37">
        <f t="shared" si="97"/>
        <v>212.3297859035047</v>
      </c>
      <c r="F453" s="37">
        <f t="shared" si="98"/>
        <v>0.89854039911196359</v>
      </c>
      <c r="G453" s="37">
        <f t="shared" si="99"/>
        <v>7.8680828915918509E-3</v>
      </c>
      <c r="I453" s="33"/>
      <c r="Q453" s="46">
        <v>212.58822259999999</v>
      </c>
      <c r="R453" s="46">
        <v>0.71796637200000002</v>
      </c>
      <c r="S453" s="46">
        <v>6.2792409999999996E-3</v>
      </c>
    </row>
    <row r="454" spans="1:19" x14ac:dyDescent="0.2">
      <c r="A454" s="1">
        <v>10.872</v>
      </c>
      <c r="B454" s="14">
        <v>261.03225809999998</v>
      </c>
      <c r="C454" s="14">
        <v>23.537634409999999</v>
      </c>
      <c r="D454" s="14">
        <v>11.097748660000001</v>
      </c>
      <c r="E454" s="37">
        <f t="shared" si="97"/>
        <v>212.16581804508388</v>
      </c>
      <c r="F454" s="37">
        <f t="shared" si="98"/>
        <v>0.90747665702650337</v>
      </c>
      <c r="G454" s="37">
        <f t="shared" si="99"/>
        <v>7.9483660957497468E-3</v>
      </c>
      <c r="I454" s="33"/>
      <c r="Q454" s="46">
        <v>212.45743849999999</v>
      </c>
      <c r="R454" s="46">
        <v>0.72253540199999999</v>
      </c>
      <c r="S454" s="46">
        <v>6.3198239999999999E-3</v>
      </c>
    </row>
    <row r="455" spans="1:19" x14ac:dyDescent="0.2">
      <c r="A455" s="1">
        <v>10.896000000000001</v>
      </c>
      <c r="B455" s="14">
        <v>258.06451609999999</v>
      </c>
      <c r="C455" s="14">
        <v>23.268817200000001</v>
      </c>
      <c r="D455" s="14">
        <v>11.106617740000001</v>
      </c>
      <c r="E455" s="37">
        <f t="shared" si="97"/>
        <v>212.00477611825326</v>
      </c>
      <c r="F455" s="37">
        <f t="shared" si="98"/>
        <v>0.91581192255510802</v>
      </c>
      <c r="G455" s="37">
        <f t="shared" si="99"/>
        <v>8.0273278208438641E-3</v>
      </c>
      <c r="I455" s="33"/>
      <c r="Q455" s="46">
        <v>212.3294411</v>
      </c>
      <c r="R455" s="46">
        <v>0.72661644299999995</v>
      </c>
      <c r="S455" s="46">
        <v>6.3592420000000002E-3</v>
      </c>
    </row>
    <row r="456" spans="1:19" x14ac:dyDescent="0.2">
      <c r="A456" s="1">
        <v>10.92</v>
      </c>
      <c r="B456" s="14">
        <v>255.7311828</v>
      </c>
      <c r="C456" s="14">
        <v>23.03225806</v>
      </c>
      <c r="D456" s="14">
        <v>11.11029141</v>
      </c>
      <c r="E456" s="37">
        <f t="shared" si="97"/>
        <v>211.93794811984057</v>
      </c>
      <c r="F456" s="37">
        <f t="shared" si="98"/>
        <v>0.92202808170546369</v>
      </c>
      <c r="G456" s="37">
        <f t="shared" si="99"/>
        <v>8.0813340806021212E-3</v>
      </c>
      <c r="I456" s="33"/>
      <c r="Q456" s="46">
        <v>212.27645770000001</v>
      </c>
      <c r="R456" s="46">
        <v>0.73047875500000004</v>
      </c>
      <c r="S456" s="46">
        <v>6.3922450000000004E-3</v>
      </c>
    </row>
    <row r="457" spans="1:19" x14ac:dyDescent="0.2">
      <c r="A457" s="1">
        <v>10.944000000000001</v>
      </c>
      <c r="B457" s="14">
        <v>253.1935484</v>
      </c>
      <c r="C457" s="14">
        <v>22.838709680000001</v>
      </c>
      <c r="D457" s="14">
        <v>11.11960159</v>
      </c>
      <c r="E457" s="37">
        <f t="shared" si="97"/>
        <v>211.76826050144609</v>
      </c>
      <c r="F457" s="37">
        <f t="shared" si="98"/>
        <v>0.92896046424299883</v>
      </c>
      <c r="G457" s="37">
        <f t="shared" si="99"/>
        <v>8.1527436622835635E-3</v>
      </c>
      <c r="I457" s="33"/>
      <c r="Q457" s="46">
        <v>212.14227260000001</v>
      </c>
      <c r="R457" s="46">
        <v>0.73322918500000001</v>
      </c>
      <c r="S457" s="46">
        <v>6.4236220000000004E-3</v>
      </c>
    </row>
    <row r="458" spans="1:19" x14ac:dyDescent="0.2">
      <c r="A458" s="1">
        <v>10.968</v>
      </c>
      <c r="B458" s="14">
        <v>250.6344086</v>
      </c>
      <c r="C458" s="14">
        <v>22.612903230000001</v>
      </c>
      <c r="D458" s="14">
        <v>11.12806645</v>
      </c>
      <c r="E458" s="37">
        <f t="shared" si="97"/>
        <v>211.61357008783307</v>
      </c>
      <c r="F458" s="37">
        <f t="shared" si="98"/>
        <v>0.9366290412636803</v>
      </c>
      <c r="G458" s="37">
        <f t="shared" si="99"/>
        <v>8.2266582411269999E-3</v>
      </c>
      <c r="I458" s="33"/>
      <c r="Q458" s="46">
        <v>212.02038390000001</v>
      </c>
      <c r="R458" s="46">
        <v>0.73675528899999998</v>
      </c>
      <c r="S458" s="46">
        <v>6.4586979999999997E-3</v>
      </c>
    </row>
    <row r="459" spans="1:19" x14ac:dyDescent="0.2">
      <c r="A459" s="1">
        <v>10.992000000000001</v>
      </c>
      <c r="B459" s="14">
        <v>248.41935480000001</v>
      </c>
      <c r="C459" s="14">
        <v>22.333333329999999</v>
      </c>
      <c r="D459" s="14">
        <v>11.143345419999999</v>
      </c>
      <c r="E459" s="37">
        <f t="shared" si="97"/>
        <v>211.33335096401788</v>
      </c>
      <c r="F459" s="37">
        <f t="shared" si="98"/>
        <v>0.94889417714429547</v>
      </c>
      <c r="G459" s="37">
        <f t="shared" si="99"/>
        <v>8.3356354507338627E-3</v>
      </c>
      <c r="I459" s="33"/>
      <c r="Q459" s="46">
        <v>211.80064920000001</v>
      </c>
      <c r="R459" s="46">
        <v>0.74174982700000003</v>
      </c>
      <c r="S459" s="46">
        <v>6.501583E-3</v>
      </c>
    </row>
    <row r="460" spans="1:19" x14ac:dyDescent="0.2">
      <c r="A460" s="1">
        <v>11.016</v>
      </c>
      <c r="B460" s="14">
        <v>245.66666670000001</v>
      </c>
      <c r="C460" s="14">
        <v>21.98924731</v>
      </c>
      <c r="D460" s="14">
        <v>11.15988613</v>
      </c>
      <c r="E460" s="37">
        <f t="shared" si="97"/>
        <v>211.02850234723766</v>
      </c>
      <c r="F460" s="37">
        <f t="shared" si="98"/>
        <v>0.96354814960785407</v>
      </c>
      <c r="G460" s="37">
        <f t="shared" si="99"/>
        <v>8.4643735277915699E-3</v>
      </c>
      <c r="I460" s="33"/>
      <c r="Q460" s="46">
        <v>211.56316559999999</v>
      </c>
      <c r="R460" s="46">
        <v>0.74804045699999999</v>
      </c>
      <c r="S460" s="46">
        <v>6.5546199999999997E-3</v>
      </c>
    </row>
    <row r="461" spans="1:19" x14ac:dyDescent="0.2">
      <c r="A461" s="1">
        <v>11.04</v>
      </c>
      <c r="B461" s="14">
        <v>243.45263159999999</v>
      </c>
      <c r="C461" s="14">
        <v>21.8</v>
      </c>
      <c r="D461" s="14">
        <v>11.174728419999999</v>
      </c>
      <c r="E461" s="37">
        <f t="shared" si="97"/>
        <v>210.75360522148182</v>
      </c>
      <c r="F461" s="37">
        <f t="shared" ref="F461:F470" si="100" xml:space="preserve"> E461^2*(1/SQRT(C461)-1/SQRT(B461))/((H$7-H$10*E461^2)*SQRT(11*95))</f>
        <v>0.96319373273680564</v>
      </c>
      <c r="G461" s="37">
        <f xml:space="preserve"> E461*(1/SQRT(C461)+1/SQRT(B461))/((H$7-H$10*E461^2)*SQRT(11*95))</f>
        <v>8.4734371211403706E-3</v>
      </c>
      <c r="I461" s="33"/>
      <c r="Q461" s="46">
        <v>211.35041899999999</v>
      </c>
      <c r="R461" s="46">
        <v>0.743088835</v>
      </c>
      <c r="S461" s="46">
        <v>6.5186640000000004E-3</v>
      </c>
    </row>
    <row r="462" spans="1:19" x14ac:dyDescent="0.2">
      <c r="A462" s="1">
        <v>11.064</v>
      </c>
      <c r="B462" s="14">
        <v>240.5368421</v>
      </c>
      <c r="C462" s="14">
        <v>21.442105260000002</v>
      </c>
      <c r="D462" s="14">
        <v>11.18679727</v>
      </c>
      <c r="E462" s="37">
        <f t="shared" si="97"/>
        <v>210.52911155355068</v>
      </c>
      <c r="F462" s="37">
        <f t="shared" si="100"/>
        <v>0.97697980280693264</v>
      </c>
      <c r="G462" s="37">
        <f t="shared" ref="G462:G470" si="101" xml:space="preserve"> E462*(1/SQRT(C462)+1/SQRT(B462))/((H$7-H$10*E462^2)*SQRT(11*95))</f>
        <v>8.5911701476463799E-3</v>
      </c>
      <c r="I462" s="33"/>
      <c r="Q462" s="46">
        <v>211.1776721</v>
      </c>
      <c r="R462" s="46">
        <v>0.74983585600000002</v>
      </c>
      <c r="S462" s="46">
        <v>6.5735070000000001E-3</v>
      </c>
    </row>
    <row r="463" spans="1:19" x14ac:dyDescent="0.2">
      <c r="A463" s="1">
        <v>11.087999999999999</v>
      </c>
      <c r="B463" s="14">
        <v>238.06315789999999</v>
      </c>
      <c r="C463" s="14">
        <v>21.252631579999999</v>
      </c>
      <c r="D463" s="14">
        <v>11.19935641</v>
      </c>
      <c r="E463" s="37">
        <f t="shared" si="97"/>
        <v>210.29456009043287</v>
      </c>
      <c r="F463" s="37">
        <f t="shared" si="100"/>
        <v>0.98617495674656941</v>
      </c>
      <c r="G463" s="37">
        <f t="shared" si="101"/>
        <v>8.6858627583041997E-3</v>
      </c>
      <c r="I463" s="33"/>
      <c r="Q463" s="46">
        <v>210.9981421</v>
      </c>
      <c r="R463" s="46">
        <v>0.75277751599999998</v>
      </c>
      <c r="S463" s="46">
        <v>6.6080760000000001E-3</v>
      </c>
    </row>
    <row r="464" spans="1:19" x14ac:dyDescent="0.2">
      <c r="A464" s="1">
        <v>11.112</v>
      </c>
      <c r="B464" s="14">
        <v>235.93684210000001</v>
      </c>
      <c r="C464" s="14">
        <v>20.98947368</v>
      </c>
      <c r="D464" s="14">
        <v>11.216118590000001</v>
      </c>
      <c r="E464" s="37">
        <f t="shared" si="97"/>
        <v>209.97998923995542</v>
      </c>
      <c r="F464" s="37">
        <f t="shared" si="100"/>
        <v>1.0001509166414784</v>
      </c>
      <c r="G464" s="37">
        <f t="shared" si="101"/>
        <v>8.8120759481744772E-3</v>
      </c>
      <c r="I464" s="33"/>
      <c r="Q464" s="46">
        <v>210.75890390000001</v>
      </c>
      <c r="R464" s="46">
        <v>0.75782441599999995</v>
      </c>
      <c r="S464" s="46">
        <v>6.6523219999999996E-3</v>
      </c>
    </row>
    <row r="465" spans="1:19" x14ac:dyDescent="0.2">
      <c r="A465" s="1">
        <v>11.135999999999999</v>
      </c>
      <c r="B465" s="14">
        <v>233.8631579</v>
      </c>
      <c r="C465" s="14">
        <v>20.747368420000001</v>
      </c>
      <c r="D465" s="14">
        <v>11.22654021</v>
      </c>
      <c r="E465" s="37">
        <f t="shared" si="97"/>
        <v>209.7835116003821</v>
      </c>
      <c r="F465" s="37">
        <f t="shared" si="100"/>
        <v>1.0110784228132887</v>
      </c>
      <c r="G465" s="37">
        <f t="shared" si="101"/>
        <v>8.908612195934416E-3</v>
      </c>
      <c r="I465" s="33"/>
      <c r="Q465" s="46">
        <v>210.61037680000001</v>
      </c>
      <c r="R465" s="46">
        <v>0.76254121699999999</v>
      </c>
      <c r="S465" s="46">
        <v>6.6923729999999997E-3</v>
      </c>
    </row>
    <row r="466" spans="1:19" x14ac:dyDescent="0.2">
      <c r="A466" s="1">
        <v>11.16</v>
      </c>
      <c r="B466" s="14">
        <v>231.47368420000001</v>
      </c>
      <c r="C466" s="14">
        <v>20.568421050000001</v>
      </c>
      <c r="D466" s="14">
        <v>11.228426109999999</v>
      </c>
      <c r="E466" s="37">
        <f t="shared" si="97"/>
        <v>209.7478821503631</v>
      </c>
      <c r="F466" s="37">
        <f t="shared" si="100"/>
        <v>1.015948796331714</v>
      </c>
      <c r="G466" s="37">
        <f t="shared" si="101"/>
        <v>8.9577530943650806E-3</v>
      </c>
      <c r="I466" s="33"/>
      <c r="Q466" s="46">
        <v>210.583517</v>
      </c>
      <c r="R466" s="46">
        <v>0.76556401399999996</v>
      </c>
      <c r="S466" s="46">
        <v>6.7232919999999996E-3</v>
      </c>
    </row>
    <row r="467" spans="1:19" x14ac:dyDescent="0.2">
      <c r="A467" s="1">
        <v>11.183999999999999</v>
      </c>
      <c r="B467" s="14">
        <v>229.09473679999999</v>
      </c>
      <c r="C467" s="14">
        <v>20.389473679999998</v>
      </c>
      <c r="D467" s="14">
        <v>11.23563126</v>
      </c>
      <c r="E467" s="37">
        <f t="shared" si="97"/>
        <v>209.6115451547314</v>
      </c>
      <c r="F467" s="37">
        <f t="shared" si="100"/>
        <v>1.0232498305642854</v>
      </c>
      <c r="G467" s="37">
        <f t="shared" si="101"/>
        <v>9.0327023364615133E-3</v>
      </c>
      <c r="I467" s="33"/>
      <c r="Q467" s="46">
        <v>210.48094800000001</v>
      </c>
      <c r="R467" s="46">
        <v>0.768555926</v>
      </c>
      <c r="S467" s="46">
        <v>6.756377E-3</v>
      </c>
    </row>
    <row r="468" spans="1:19" x14ac:dyDescent="0.2">
      <c r="A468" s="1">
        <v>11.208</v>
      </c>
      <c r="B468" s="14">
        <v>226.4947368</v>
      </c>
      <c r="C468" s="14">
        <v>20.178947369999999</v>
      </c>
      <c r="D468" s="14">
        <v>11.242764770000001</v>
      </c>
      <c r="E468" s="37">
        <f t="shared" si="97"/>
        <v>209.4762274799096</v>
      </c>
      <c r="F468" s="37">
        <f t="shared" si="100"/>
        <v>1.0315632617960411</v>
      </c>
      <c r="G468" s="37">
        <f t="shared" si="101"/>
        <v>9.1150610405077593E-3</v>
      </c>
      <c r="I468" s="33"/>
      <c r="Q468" s="46">
        <v>210.37947679999999</v>
      </c>
      <c r="R468" s="46">
        <v>0.77228380799999996</v>
      </c>
      <c r="S468" s="46">
        <v>6.7947270000000004E-3</v>
      </c>
    </row>
    <row r="469" spans="1:19" x14ac:dyDescent="0.2">
      <c r="A469" s="1">
        <v>11.231999999999999</v>
      </c>
      <c r="B469" s="14">
        <v>224.76842110000001</v>
      </c>
      <c r="C469" s="14">
        <v>19.94736842</v>
      </c>
      <c r="D469" s="14">
        <v>11.25161737</v>
      </c>
      <c r="E469" s="37">
        <f t="shared" si="97"/>
        <v>209.30782847560724</v>
      </c>
      <c r="F469" s="37">
        <f t="shared" si="100"/>
        <v>1.0424579057363779</v>
      </c>
      <c r="G469" s="37">
        <f t="shared" si="101"/>
        <v>9.2070045435265809E-3</v>
      </c>
      <c r="I469" s="33"/>
      <c r="Q469" s="46">
        <v>210.25366030000001</v>
      </c>
      <c r="R469" s="46">
        <v>0.77726853100000004</v>
      </c>
      <c r="S469" s="46">
        <v>6.8339660000000003E-3</v>
      </c>
    </row>
    <row r="470" spans="1:19" x14ac:dyDescent="0.2">
      <c r="A470" s="1">
        <v>11.256</v>
      </c>
      <c r="B470" s="14">
        <v>222.27368419999999</v>
      </c>
      <c r="C470" s="14">
        <v>19.778947370000001</v>
      </c>
      <c r="D470" s="14">
        <v>11.248521739999999</v>
      </c>
      <c r="E470" s="37">
        <f t="shared" si="97"/>
        <v>209.3667750441391</v>
      </c>
      <c r="F470" s="37">
        <f t="shared" si="100"/>
        <v>1.0448575707682355</v>
      </c>
      <c r="G470" s="37">
        <f t="shared" si="101"/>
        <v>9.2336994284397747E-3</v>
      </c>
      <c r="I470" s="33"/>
      <c r="Q470" s="46">
        <v>210.2976429</v>
      </c>
      <c r="R470" s="46">
        <v>0.78017138600000002</v>
      </c>
      <c r="S470" s="46">
        <v>6.8640749999999999E-3</v>
      </c>
    </row>
    <row r="471" spans="1:19" x14ac:dyDescent="0.2">
      <c r="A471" s="1">
        <v>11.28</v>
      </c>
      <c r="B471" s="14">
        <v>220.16494850000001</v>
      </c>
      <c r="C471" s="14">
        <v>19.670103090000001</v>
      </c>
      <c r="D471" s="14">
        <v>11.247321919999999</v>
      </c>
      <c r="E471" s="37">
        <f t="shared" si="97"/>
        <v>209.38960451623961</v>
      </c>
      <c r="F471" s="37">
        <f t="shared" ref="F471:F480" si="102" xml:space="preserve"> E471^2*(1/SQRT(C471)-1/SQRT(B471))/((H$7-H$10*E471^2)*SQRT(11*97))</f>
        <v>1.0354520917582932</v>
      </c>
      <c r="G471" s="37">
        <f xml:space="preserve"> E471*(1/SQRT(C471)+1/SQRT(B471))/((H$7-H$10*E471^2)*SQRT(11*97))</f>
        <v>9.1616314734888574E-3</v>
      </c>
      <c r="I471" s="33"/>
      <c r="Q471" s="46">
        <v>210.31469390000001</v>
      </c>
      <c r="R471" s="46">
        <v>0.77357569199999998</v>
      </c>
      <c r="S471" s="46">
        <v>6.8144549999999996E-3</v>
      </c>
    </row>
    <row r="472" spans="1:19" x14ac:dyDescent="0.2">
      <c r="A472" s="1">
        <v>11.304</v>
      </c>
      <c r="B472" s="14">
        <v>217.97938139999999</v>
      </c>
      <c r="C472" s="14">
        <v>19.381443300000001</v>
      </c>
      <c r="D472" s="14">
        <v>11.244357450000001</v>
      </c>
      <c r="E472" s="37">
        <f t="shared" si="97"/>
        <v>209.44596935557431</v>
      </c>
      <c r="F472" s="37">
        <f t="shared" si="102"/>
        <v>1.042838471535674</v>
      </c>
      <c r="G472" s="37">
        <f t="shared" ref="G472:G480" si="103" xml:space="preserve"> E472*(1/SQRT(C472)+1/SQRT(B472))/((H$7-H$10*E472^2)*SQRT(11*97))</f>
        <v>9.2099800144834713E-3</v>
      </c>
      <c r="I472" s="33"/>
      <c r="Q472" s="46">
        <v>210.35683220000001</v>
      </c>
      <c r="R472" s="46">
        <v>0.78015553199999998</v>
      </c>
      <c r="S472" s="46">
        <v>6.8602230000000004E-3</v>
      </c>
    </row>
    <row r="473" spans="1:19" x14ac:dyDescent="0.2">
      <c r="A473" s="1">
        <v>11.327999999999999</v>
      </c>
      <c r="B473" s="14">
        <v>215.68041239999999</v>
      </c>
      <c r="C473" s="14">
        <v>19.09278351</v>
      </c>
      <c r="D473" s="14">
        <v>11.23711524</v>
      </c>
      <c r="E473" s="37">
        <f t="shared" si="97"/>
        <v>209.58342279350575</v>
      </c>
      <c r="F473" s="37">
        <f t="shared" si="102"/>
        <v>1.0483399300058498</v>
      </c>
      <c r="G473" s="37">
        <f t="shared" si="103"/>
        <v>9.2391890148154077E-3</v>
      </c>
      <c r="I473" s="33"/>
      <c r="Q473" s="46">
        <v>210.4598326</v>
      </c>
      <c r="R473" s="46">
        <v>0.78686989900000004</v>
      </c>
      <c r="S473" s="46">
        <v>6.9059330000000004E-3</v>
      </c>
    </row>
    <row r="474" spans="1:19" x14ac:dyDescent="0.2">
      <c r="A474" s="1">
        <v>11.352</v>
      </c>
      <c r="B474" s="14">
        <v>213.51546389999999</v>
      </c>
      <c r="C474" s="14">
        <v>18.896907219999999</v>
      </c>
      <c r="D474" s="14">
        <v>11.232401080000001</v>
      </c>
      <c r="E474" s="37">
        <f t="shared" si="97"/>
        <v>209.67270909963125</v>
      </c>
      <c r="F474" s="37">
        <f t="shared" si="102"/>
        <v>1.0516470980211821</v>
      </c>
      <c r="G474" s="37">
        <f t="shared" si="103"/>
        <v>9.2637124319105008E-3</v>
      </c>
      <c r="I474" s="33"/>
      <c r="Q474" s="46">
        <v>210.52692149999999</v>
      </c>
      <c r="R474" s="46">
        <v>0.79104274399999996</v>
      </c>
      <c r="S474" s="46">
        <v>6.9398369999999999E-3</v>
      </c>
    </row>
    <row r="475" spans="1:19" x14ac:dyDescent="0.2">
      <c r="A475" s="1">
        <v>11.375999999999999</v>
      </c>
      <c r="B475" s="14">
        <v>211.30927840000001</v>
      </c>
      <c r="C475" s="14">
        <v>18.855670100000001</v>
      </c>
      <c r="D475" s="14">
        <v>11.22460242</v>
      </c>
      <c r="E475" s="37">
        <f t="shared" si="97"/>
        <v>209.82009739688922</v>
      </c>
      <c r="F475" s="37">
        <f t="shared" si="102"/>
        <v>1.0474230223373573</v>
      </c>
      <c r="G475" s="37">
        <f t="shared" si="103"/>
        <v>9.2447974830832929E-3</v>
      </c>
      <c r="I475" s="33"/>
      <c r="Q475" s="46">
        <v>210.63798130000001</v>
      </c>
      <c r="R475" s="46">
        <v>0.79063995300000001</v>
      </c>
      <c r="S475" s="46">
        <v>6.9512749999999998E-3</v>
      </c>
    </row>
    <row r="476" spans="1:19" x14ac:dyDescent="0.2">
      <c r="A476" s="1">
        <v>11.4</v>
      </c>
      <c r="B476" s="14">
        <v>209.04123709999999</v>
      </c>
      <c r="C476" s="14">
        <v>18.567010310000001</v>
      </c>
      <c r="D476" s="14">
        <v>11.22037297</v>
      </c>
      <c r="E476" s="37">
        <f t="shared" si="97"/>
        <v>209.89986604922532</v>
      </c>
      <c r="F476" s="37">
        <f t="shared" si="102"/>
        <v>1.0546544996582068</v>
      </c>
      <c r="G476" s="37">
        <f t="shared" si="103"/>
        <v>9.2909681348950571E-3</v>
      </c>
      <c r="I476" s="33"/>
      <c r="Q476" s="46">
        <v>210.69825119999999</v>
      </c>
      <c r="R476" s="46">
        <v>0.79760800899999995</v>
      </c>
      <c r="S476" s="46">
        <v>6.9998949999999999E-3</v>
      </c>
    </row>
    <row r="477" spans="1:19" x14ac:dyDescent="0.2">
      <c r="A477" s="1">
        <v>11.423999999999999</v>
      </c>
      <c r="B477" s="14">
        <v>207.07216489999999</v>
      </c>
      <c r="C477" s="14">
        <v>18.453608249999998</v>
      </c>
      <c r="D477" s="14">
        <v>11.21764434</v>
      </c>
      <c r="E477" s="37">
        <f t="shared" si="97"/>
        <v>209.95126791584914</v>
      </c>
      <c r="F477" s="37">
        <f t="shared" si="102"/>
        <v>1.0559045019824986</v>
      </c>
      <c r="G477" s="37">
        <f t="shared" si="103"/>
        <v>9.3098708001857159E-3</v>
      </c>
      <c r="I477" s="33"/>
      <c r="Q477" s="46">
        <v>210.7371488</v>
      </c>
      <c r="R477" s="46">
        <v>0.79952620500000005</v>
      </c>
      <c r="S477" s="46">
        <v>7.0231039999999996E-3</v>
      </c>
    </row>
    <row r="478" spans="1:19" x14ac:dyDescent="0.2">
      <c r="A478" s="1">
        <v>11.448</v>
      </c>
      <c r="B478" s="14">
        <v>204.60824740000001</v>
      </c>
      <c r="C478" s="14">
        <v>18.34020619</v>
      </c>
      <c r="D478" s="14">
        <v>11.211287069999999</v>
      </c>
      <c r="E478" s="37">
        <f t="shared" si="97"/>
        <v>210.07084215116396</v>
      </c>
      <c r="F478" s="37">
        <f t="shared" si="102"/>
        <v>1.0549889531366903</v>
      </c>
      <c r="G478" s="37">
        <f t="shared" si="103"/>
        <v>9.3142407882034119E-3</v>
      </c>
      <c r="I478" s="33"/>
      <c r="Q478" s="46">
        <v>210.82781790000001</v>
      </c>
      <c r="R478" s="46">
        <v>0.80109120099999997</v>
      </c>
      <c r="S478" s="46">
        <v>7.0472449999999997E-3</v>
      </c>
    </row>
    <row r="479" spans="1:19" x14ac:dyDescent="0.2">
      <c r="A479" s="1">
        <v>11.472</v>
      </c>
      <c r="B479" s="14">
        <v>202.37113400000001</v>
      </c>
      <c r="C479" s="14">
        <v>18.113402059999999</v>
      </c>
      <c r="D479" s="14">
        <v>11.20090587</v>
      </c>
      <c r="E479" s="37">
        <f t="shared" si="97"/>
        <v>210.26555551269624</v>
      </c>
      <c r="F479" s="37">
        <f t="shared" si="102"/>
        <v>1.0572505336131284</v>
      </c>
      <c r="G479" s="37">
        <f t="shared" si="103"/>
        <v>9.3211206774476713E-3</v>
      </c>
      <c r="I479" s="33"/>
      <c r="Q479" s="46">
        <v>210.9760095</v>
      </c>
      <c r="R479" s="46">
        <v>0.80648495899999995</v>
      </c>
      <c r="S479" s="46">
        <v>7.0863330000000002E-3</v>
      </c>
    </row>
    <row r="480" spans="1:19" x14ac:dyDescent="0.2">
      <c r="A480" s="1">
        <v>11.496</v>
      </c>
      <c r="B480" s="14">
        <v>200.4742268</v>
      </c>
      <c r="C480" s="14">
        <v>17.927835049999999</v>
      </c>
      <c r="D480" s="14">
        <v>11.1902563</v>
      </c>
      <c r="E480" s="37">
        <f t="shared" si="97"/>
        <v>210.46460779852191</v>
      </c>
      <c r="F480" s="37">
        <f t="shared" si="102"/>
        <v>1.0581824543988638</v>
      </c>
      <c r="G480" s="37">
        <f t="shared" si="103"/>
        <v>9.3178195325212126E-3</v>
      </c>
      <c r="I480" s="33"/>
      <c r="Q480" s="46">
        <v>211.1282022</v>
      </c>
      <c r="R480" s="46">
        <v>0.81094630400000001</v>
      </c>
      <c r="S480" s="46">
        <v>7.1183389999999996E-3</v>
      </c>
    </row>
    <row r="481" spans="1:19" x14ac:dyDescent="0.2">
      <c r="A481" s="1">
        <v>11.52</v>
      </c>
      <c r="B481" s="14">
        <v>199.07070709999999</v>
      </c>
      <c r="C481" s="14">
        <v>17.787878790000001</v>
      </c>
      <c r="D481" s="14">
        <v>11.191682180000001</v>
      </c>
      <c r="E481" s="37">
        <f t="shared" si="97"/>
        <v>210.43799687623522</v>
      </c>
      <c r="F481" s="37">
        <f t="shared" ref="F481:F490" si="104" xml:space="preserve"> E481^2*(1/SQRT(C481)-1/SQRT(B481))/((H$7-H$10*E481^2)*SQRT(11*99))</f>
        <v>1.052358488545079</v>
      </c>
      <c r="G481" s="37">
        <f xml:space="preserve"> E481*(1/SQRT(C481)+1/SQRT(B481))/((H$7-H$10*E481^2)*SQRT(11*99))</f>
        <v>9.2652389760156054E-3</v>
      </c>
      <c r="I481" s="33"/>
      <c r="Q481" s="46">
        <v>211.10781499999999</v>
      </c>
      <c r="R481" s="46">
        <v>0.80598508599999996</v>
      </c>
      <c r="S481" s="46">
        <v>7.0735879999999996E-3</v>
      </c>
    </row>
    <row r="482" spans="1:19" x14ac:dyDescent="0.2">
      <c r="A482" s="1">
        <v>11.544</v>
      </c>
      <c r="B482" s="14">
        <v>197.3232323</v>
      </c>
      <c r="C482" s="14">
        <v>17.676767680000001</v>
      </c>
      <c r="D482" s="14">
        <v>11.18732748</v>
      </c>
      <c r="E482" s="37">
        <f t="shared" si="97"/>
        <v>210.51922895108842</v>
      </c>
      <c r="F482" s="37">
        <f t="shared" si="104"/>
        <v>1.0531775399314158</v>
      </c>
      <c r="G482" s="37">
        <f t="shared" ref="G482:G490" si="105" xml:space="preserve"> E482*(1/SQRT(C482)+1/SQRT(B482))/((H$7-H$10*E482^2)*SQRT(11*99))</f>
        <v>9.2766425144514865E-3</v>
      </c>
      <c r="I482" s="33"/>
      <c r="Q482" s="46">
        <v>211.17008809999999</v>
      </c>
      <c r="R482" s="46">
        <v>0.80813304699999999</v>
      </c>
      <c r="S482" s="46">
        <v>7.0962919999999997E-3</v>
      </c>
    </row>
    <row r="483" spans="1:19" x14ac:dyDescent="0.2">
      <c r="A483" s="1">
        <v>11.568</v>
      </c>
      <c r="B483" s="14">
        <v>195.31313130000001</v>
      </c>
      <c r="C483" s="14">
        <v>17.474747470000001</v>
      </c>
      <c r="D483" s="14">
        <v>11.184523860000001</v>
      </c>
      <c r="E483" s="37">
        <f t="shared" si="97"/>
        <v>210.57146641887783</v>
      </c>
      <c r="F483" s="37">
        <f t="shared" si="104"/>
        <v>1.058301667921671</v>
      </c>
      <c r="G483" s="37">
        <f t="shared" si="105"/>
        <v>9.3156208187769214E-3</v>
      </c>
      <c r="I483" s="33"/>
      <c r="Q483" s="46">
        <v>211.21019559999999</v>
      </c>
      <c r="R483" s="46">
        <v>0.81304657199999997</v>
      </c>
      <c r="S483" s="46">
        <v>7.1351380000000001E-3</v>
      </c>
    </row>
    <row r="484" spans="1:19" x14ac:dyDescent="0.2">
      <c r="A484" s="1">
        <v>11.592000000000001</v>
      </c>
      <c r="B484" s="14">
        <v>193.37373740000001</v>
      </c>
      <c r="C484" s="14">
        <v>17.29292929</v>
      </c>
      <c r="D484" s="14">
        <v>11.19363495</v>
      </c>
      <c r="E484" s="37">
        <f t="shared" si="97"/>
        <v>210.40153254262586</v>
      </c>
      <c r="F484" s="37">
        <f t="shared" si="104"/>
        <v>1.0679962261354907</v>
      </c>
      <c r="G484" s="37">
        <f t="shared" si="105"/>
        <v>9.4070665130546027E-3</v>
      </c>
      <c r="I484" s="33"/>
      <c r="Q484" s="46">
        <v>211.07989939999999</v>
      </c>
      <c r="R484" s="46">
        <v>0.81726894800000005</v>
      </c>
      <c r="S484" s="46">
        <v>7.1754890000000002E-3</v>
      </c>
    </row>
    <row r="485" spans="1:19" x14ac:dyDescent="0.2">
      <c r="A485" s="1">
        <v>11.616</v>
      </c>
      <c r="B485" s="14">
        <v>191.33333329999999</v>
      </c>
      <c r="C485" s="14">
        <v>17.11111111</v>
      </c>
      <c r="D485" s="14">
        <v>11.20455799</v>
      </c>
      <c r="E485" s="37">
        <f t="shared" si="97"/>
        <v>210.19713192222383</v>
      </c>
      <c r="F485" s="37">
        <f t="shared" si="104"/>
        <v>1.0785819688491411</v>
      </c>
      <c r="G485" s="37">
        <f t="shared" si="105"/>
        <v>9.5096642497864061E-3</v>
      </c>
      <c r="I485" s="33"/>
      <c r="Q485" s="46">
        <v>210.9238569</v>
      </c>
      <c r="R485" s="46">
        <v>0.82144012600000005</v>
      </c>
      <c r="S485" s="46">
        <v>7.2175370000000004E-3</v>
      </c>
    </row>
    <row r="486" spans="1:19" x14ac:dyDescent="0.2">
      <c r="A486" s="1">
        <v>11.64</v>
      </c>
      <c r="B486" s="14">
        <v>189.6464646</v>
      </c>
      <c r="C486" s="14">
        <v>16.8989899</v>
      </c>
      <c r="D486" s="14">
        <v>11.21246829</v>
      </c>
      <c r="E486" s="37">
        <f t="shared" si="97"/>
        <v>210.04864389698452</v>
      </c>
      <c r="F486" s="37">
        <f t="shared" si="104"/>
        <v>1.0898156997542527</v>
      </c>
      <c r="G486" s="37">
        <f t="shared" si="105"/>
        <v>9.6040941967664648E-3</v>
      </c>
      <c r="I486" s="33"/>
      <c r="Q486" s="46">
        <v>210.81096640000001</v>
      </c>
      <c r="R486" s="46">
        <v>0.82710365399999997</v>
      </c>
      <c r="S486" s="46">
        <v>7.262564E-3</v>
      </c>
    </row>
    <row r="487" spans="1:19" x14ac:dyDescent="0.2">
      <c r="A487" s="1">
        <v>11.664</v>
      </c>
      <c r="B487" s="14">
        <v>187.97979799999999</v>
      </c>
      <c r="C487" s="14">
        <v>16.767676770000001</v>
      </c>
      <c r="D487" s="14">
        <v>11.225127049999999</v>
      </c>
      <c r="E487" s="37">
        <f t="shared" si="97"/>
        <v>209.81019469123819</v>
      </c>
      <c r="F487" s="37">
        <f t="shared" si="104"/>
        <v>1.0997844962832311</v>
      </c>
      <c r="G487" s="37">
        <f t="shared" si="105"/>
        <v>9.7062249297310711E-3</v>
      </c>
      <c r="I487" s="33"/>
      <c r="Q487" s="46">
        <v>210.63050720000001</v>
      </c>
      <c r="R487" s="46">
        <v>0.82996911200000001</v>
      </c>
      <c r="S487" s="46">
        <v>7.2964229999999998E-3</v>
      </c>
    </row>
    <row r="488" spans="1:19" x14ac:dyDescent="0.2">
      <c r="A488" s="1">
        <v>11.688000000000001</v>
      </c>
      <c r="B488" s="14">
        <v>185.82828280000001</v>
      </c>
      <c r="C488" s="14">
        <v>16.60606061</v>
      </c>
      <c r="D488" s="14">
        <v>11.235313250000001</v>
      </c>
      <c r="E488" s="37">
        <f t="shared" si="97"/>
        <v>209.61756976052396</v>
      </c>
      <c r="F488" s="37">
        <f t="shared" si="104"/>
        <v>1.1095831422437281</v>
      </c>
      <c r="G488" s="37">
        <f t="shared" si="105"/>
        <v>9.8075768365316045E-3</v>
      </c>
      <c r="I488" s="33"/>
      <c r="Q488" s="46">
        <v>210.4854733</v>
      </c>
      <c r="R488" s="46">
        <v>0.833520661</v>
      </c>
      <c r="S488" s="46">
        <v>7.3370889999999998E-3</v>
      </c>
    </row>
    <row r="489" spans="1:19" x14ac:dyDescent="0.2">
      <c r="A489" s="1">
        <v>11.712</v>
      </c>
      <c r="B489" s="14">
        <v>183.969697</v>
      </c>
      <c r="C489" s="14">
        <v>16.343434340000002</v>
      </c>
      <c r="D489" s="14">
        <v>11.24362221</v>
      </c>
      <c r="E489" s="37">
        <f t="shared" si="97"/>
        <v>209.4599397257642</v>
      </c>
      <c r="F489" s="37">
        <f t="shared" si="104"/>
        <v>1.1239463812874222</v>
      </c>
      <c r="G489" s="37">
        <f t="shared" si="105"/>
        <v>9.9228403628837392E-3</v>
      </c>
      <c r="I489" s="33"/>
      <c r="Q489" s="46">
        <v>210.36728529999999</v>
      </c>
      <c r="R489" s="46">
        <v>0.84111641599999998</v>
      </c>
      <c r="S489" s="46">
        <v>7.3938270000000004E-3</v>
      </c>
    </row>
    <row r="490" spans="1:19" x14ac:dyDescent="0.2">
      <c r="A490" s="1">
        <v>11.736000000000001</v>
      </c>
      <c r="B490" s="14">
        <v>182.05050510000001</v>
      </c>
      <c r="C490" s="14">
        <v>16.121212119999999</v>
      </c>
      <c r="D490" s="14">
        <v>11.247573149999999</v>
      </c>
      <c r="E490" s="37">
        <f t="shared" si="97"/>
        <v>209.38482505886068</v>
      </c>
      <c r="F490" s="37">
        <f t="shared" si="104"/>
        <v>1.13440882809083</v>
      </c>
      <c r="G490" s="37">
        <f t="shared" si="105"/>
        <v>1.000831859037765E-2</v>
      </c>
      <c r="I490" s="33"/>
      <c r="Q490" s="46">
        <v>210.31112340000001</v>
      </c>
      <c r="R490" s="46">
        <v>0.84740729800000003</v>
      </c>
      <c r="S490" s="46">
        <v>7.4433199999999998E-3</v>
      </c>
    </row>
    <row r="491" spans="1:19" x14ac:dyDescent="0.2">
      <c r="A491" s="1">
        <v>11.76</v>
      </c>
      <c r="B491" s="14">
        <v>180.6435644</v>
      </c>
      <c r="C491" s="14">
        <v>16.029702969999999</v>
      </c>
      <c r="D491" s="14">
        <v>11.24795074</v>
      </c>
      <c r="E491" s="37">
        <f t="shared" si="97"/>
        <v>209.37764090305822</v>
      </c>
      <c r="F491" s="37">
        <f t="shared" ref="F491:F500" si="106" xml:space="preserve"> E491^2*(1/SQRT(C491)-1/SQRT(B491))/((H$7-H$10*E491^2)*SQRT(11*101))</f>
        <v>1.126016788145749</v>
      </c>
      <c r="G491" s="37">
        <f xml:space="preserve"> E491*(1/SQRT(C491)+1/SQRT(B491))/((H$7-H$10*E491^2)*SQRT(11*101))</f>
        <v>9.9413277520201751E-3</v>
      </c>
      <c r="I491" s="33"/>
      <c r="Q491" s="46">
        <v>210.30575730000001</v>
      </c>
      <c r="R491" s="46">
        <v>0.840992242</v>
      </c>
      <c r="S491" s="46">
        <v>7.3921480000000003E-3</v>
      </c>
    </row>
    <row r="492" spans="1:19" x14ac:dyDescent="0.2">
      <c r="A492" s="1">
        <v>11.784000000000001</v>
      </c>
      <c r="B492" s="14">
        <v>178.8217822</v>
      </c>
      <c r="C492" s="14">
        <v>15.78217822</v>
      </c>
      <c r="D492" s="14">
        <v>11.246545429999999</v>
      </c>
      <c r="E492" s="37">
        <f t="shared" si="97"/>
        <v>209.40437396535012</v>
      </c>
      <c r="F492" s="37">
        <f t="shared" si="106"/>
        <v>1.1354123813479573</v>
      </c>
      <c r="G492" s="37">
        <f t="shared" ref="G492:G500" si="107" xml:space="preserve"> E492*(1/SQRT(C492)+1/SQRT(B492))/((H$7-H$10*E492^2)*SQRT(11*101))</f>
        <v>1.0005266010909146E-2</v>
      </c>
      <c r="I492" s="33"/>
      <c r="Q492" s="46">
        <v>210.32572999999999</v>
      </c>
      <c r="R492" s="46">
        <v>0.84855795099999998</v>
      </c>
      <c r="S492" s="46">
        <v>7.4447460000000003E-3</v>
      </c>
    </row>
    <row r="493" spans="1:19" x14ac:dyDescent="0.2">
      <c r="A493" s="1">
        <v>11.808</v>
      </c>
      <c r="B493" s="14">
        <v>177.04950500000001</v>
      </c>
      <c r="C493" s="14">
        <v>15.7029703</v>
      </c>
      <c r="D493" s="14">
        <v>11.24778601</v>
      </c>
      <c r="E493" s="37">
        <f t="shared" si="97"/>
        <v>209.38077522976707</v>
      </c>
      <c r="F493" s="37">
        <f t="shared" si="106"/>
        <v>1.1377081903460966</v>
      </c>
      <c r="G493" s="37">
        <f t="shared" si="107"/>
        <v>1.0042766092413407E-2</v>
      </c>
      <c r="I493" s="33"/>
      <c r="Q493" s="46">
        <v>210.30809830000001</v>
      </c>
      <c r="R493" s="46">
        <v>0.84978867899999999</v>
      </c>
      <c r="S493" s="46">
        <v>7.4681699999999997E-3</v>
      </c>
    </row>
    <row r="494" spans="1:19" x14ac:dyDescent="0.2">
      <c r="A494" s="1">
        <v>11.832000000000001</v>
      </c>
      <c r="B494" s="14">
        <v>175.49504949999999</v>
      </c>
      <c r="C494" s="14">
        <v>15.574257429999999</v>
      </c>
      <c r="D494" s="14">
        <v>11.2597269</v>
      </c>
      <c r="E494" s="37">
        <f t="shared" si="97"/>
        <v>209.15310001897234</v>
      </c>
      <c r="F494" s="37">
        <f t="shared" si="106"/>
        <v>1.1483369080969681</v>
      </c>
      <c r="G494" s="37">
        <f t="shared" si="107"/>
        <v>1.0149572689752502E-2</v>
      </c>
      <c r="I494" s="33"/>
      <c r="Q494" s="46">
        <v>210.13850969999999</v>
      </c>
      <c r="R494" s="46">
        <v>0.85299542299999997</v>
      </c>
      <c r="S494" s="46">
        <v>7.503844E-3</v>
      </c>
    </row>
    <row r="495" spans="1:19" x14ac:dyDescent="0.2">
      <c r="A495" s="1">
        <v>11.856</v>
      </c>
      <c r="B495" s="14">
        <v>173.83168319999999</v>
      </c>
      <c r="C495" s="14">
        <v>15.48514851</v>
      </c>
      <c r="D495" s="14">
        <v>11.2652629</v>
      </c>
      <c r="E495" s="37">
        <f t="shared" si="97"/>
        <v>209.04721565357957</v>
      </c>
      <c r="F495" s="37">
        <f t="shared" si="106"/>
        <v>1.1535727650769905</v>
      </c>
      <c r="G495" s="37">
        <f t="shared" si="107"/>
        <v>1.0213659761660512E-2</v>
      </c>
      <c r="I495" s="33"/>
      <c r="Q495" s="46">
        <v>210.0599594</v>
      </c>
      <c r="R495" s="46">
        <v>0.85466847499999998</v>
      </c>
      <c r="S495" s="46">
        <v>7.5306970000000003E-3</v>
      </c>
    </row>
    <row r="496" spans="1:19" x14ac:dyDescent="0.2">
      <c r="A496" s="1">
        <v>11.88</v>
      </c>
      <c r="B496" s="14">
        <v>172.10891090000001</v>
      </c>
      <c r="C496" s="14">
        <v>15.38613861</v>
      </c>
      <c r="D496" s="14">
        <v>11.262534990000001</v>
      </c>
      <c r="E496" s="37">
        <f t="shared" si="97"/>
        <v>209.09941742477926</v>
      </c>
      <c r="F496" s="37">
        <f t="shared" si="106"/>
        <v>1.1549878925583168</v>
      </c>
      <c r="G496" s="37">
        <f t="shared" si="107"/>
        <v>1.0235532885048425E-2</v>
      </c>
      <c r="I496" s="33"/>
      <c r="Q496" s="46">
        <v>210.0986599</v>
      </c>
      <c r="R496" s="46">
        <v>0.85681129199999995</v>
      </c>
      <c r="S496" s="46">
        <v>7.556971E-3</v>
      </c>
    </row>
    <row r="497" spans="1:20" x14ac:dyDescent="0.2">
      <c r="A497" s="1">
        <v>11.904</v>
      </c>
      <c r="B497" s="14">
        <v>170.5445545</v>
      </c>
      <c r="C497" s="14">
        <v>15.21782178</v>
      </c>
      <c r="D497" s="14">
        <v>11.26178427</v>
      </c>
      <c r="E497" s="37">
        <f t="shared" si="97"/>
        <v>209.11377433559548</v>
      </c>
      <c r="F497" s="37">
        <f t="shared" si="106"/>
        <v>1.1614291639376781</v>
      </c>
      <c r="G497" s="37">
        <f t="shared" si="107"/>
        <v>1.0285598831633264E-2</v>
      </c>
      <c r="I497" s="33"/>
      <c r="Q497" s="46">
        <v>210.10931220000001</v>
      </c>
      <c r="R497" s="46">
        <v>0.86189216999999996</v>
      </c>
      <c r="S497" s="46">
        <v>7.5967379999999996E-3</v>
      </c>
    </row>
    <row r="498" spans="1:20" x14ac:dyDescent="0.2">
      <c r="A498" s="1">
        <v>11.928000000000001</v>
      </c>
      <c r="B498" s="14">
        <v>168.81188119999999</v>
      </c>
      <c r="C498" s="14">
        <v>15.039603960000001</v>
      </c>
      <c r="D498" s="14">
        <v>11.25493138</v>
      </c>
      <c r="E498" s="37">
        <f t="shared" si="97"/>
        <v>209.24465177167585</v>
      </c>
      <c r="F498" s="37">
        <f t="shared" si="106"/>
        <v>1.1651079576796355</v>
      </c>
      <c r="G498" s="37">
        <f t="shared" si="107"/>
        <v>1.0306423074048849E-2</v>
      </c>
      <c r="I498" s="33"/>
      <c r="Q498" s="46">
        <v>210.2065911</v>
      </c>
      <c r="R498" s="46">
        <v>0.86738570400000004</v>
      </c>
      <c r="S498" s="46">
        <v>7.6376910000000003E-3</v>
      </c>
    </row>
    <row r="499" spans="1:20" x14ac:dyDescent="0.2">
      <c r="A499" s="1">
        <v>11.952</v>
      </c>
      <c r="B499" s="14">
        <v>167.58415840000001</v>
      </c>
      <c r="C499" s="14">
        <v>14.801980199999999</v>
      </c>
      <c r="D499" s="14">
        <v>11.256473250000001</v>
      </c>
      <c r="E499" s="37">
        <f t="shared" si="97"/>
        <v>209.21523288474469</v>
      </c>
      <c r="F499" s="37">
        <f t="shared" si="106"/>
        <v>1.1773818891632355</v>
      </c>
      <c r="G499" s="37">
        <f t="shared" si="107"/>
        <v>1.0387133906264648E-2</v>
      </c>
      <c r="I499" s="33"/>
      <c r="Q499" s="46">
        <v>210.1846975</v>
      </c>
      <c r="R499" s="46">
        <v>0.87589598599999996</v>
      </c>
      <c r="S499" s="46">
        <v>7.6917139999999997E-3</v>
      </c>
    </row>
    <row r="500" spans="1:20" x14ac:dyDescent="0.2">
      <c r="A500" s="1">
        <v>11.976000000000001</v>
      </c>
      <c r="B500" s="14">
        <v>166.28712870000001</v>
      </c>
      <c r="C500" s="14">
        <v>14.69306931</v>
      </c>
      <c r="D500" s="14">
        <v>11.257031270000001</v>
      </c>
      <c r="E500" s="37">
        <f t="shared" si="97"/>
        <v>209.20458187074064</v>
      </c>
      <c r="F500" s="37">
        <f t="shared" si="106"/>
        <v>1.181935440479053</v>
      </c>
      <c r="G500" s="37">
        <f t="shared" si="107"/>
        <v>1.0429144941305568E-2</v>
      </c>
      <c r="I500" s="33"/>
      <c r="Q500" s="46">
        <v>210.1767749</v>
      </c>
      <c r="R500" s="46">
        <v>0.879055488</v>
      </c>
      <c r="S500" s="46">
        <v>7.7207179999999997E-3</v>
      </c>
    </row>
    <row r="501" spans="1:20" s="15" customFormat="1" x14ac:dyDescent="0.2">
      <c r="A501" s="17">
        <v>12</v>
      </c>
      <c r="B501" s="18">
        <v>164.8932039</v>
      </c>
      <c r="C501" s="18">
        <v>14.6407767</v>
      </c>
      <c r="D501" s="18">
        <v>11.26293838</v>
      </c>
      <c r="E501" s="44">
        <f t="shared" si="97"/>
        <v>209.0917013159382</v>
      </c>
      <c r="F501" s="44">
        <f t="shared" ref="F501:F510" si="108" xml:space="preserve"> E501^2*(1/SQRT(C501)-1/SQRT(B501))/((H$7-H$10*E501^2)*SQRT(11*103))</f>
        <v>1.1743881827121796</v>
      </c>
      <c r="G501" s="44">
        <f xml:space="preserve"> E501*(1/SQRT(C501)+1/SQRT(B501))/((H$7-H$10*E501^2)*SQRT(11*103))</f>
        <v>1.0384585890509373E-2</v>
      </c>
      <c r="H501" s="45"/>
      <c r="I501" s="34"/>
      <c r="J501" s="35"/>
      <c r="K501" s="22"/>
      <c r="L501" s="22"/>
      <c r="M501" s="19"/>
      <c r="N501" s="19"/>
      <c r="P501" s="38"/>
      <c r="Q501" s="47">
        <v>210.09293629999999</v>
      </c>
      <c r="R501" s="47">
        <v>0.87103869499999997</v>
      </c>
      <c r="S501" s="47">
        <v>7.6654970000000003E-3</v>
      </c>
      <c r="T501" s="47"/>
    </row>
    <row r="502" spans="1:20" x14ac:dyDescent="0.2">
      <c r="A502" s="1">
        <v>12.023999999999999</v>
      </c>
      <c r="B502" s="14">
        <v>163.33980579999999</v>
      </c>
      <c r="C502" s="14">
        <v>14.50485437</v>
      </c>
      <c r="D502" s="14">
        <v>11.271086049999999</v>
      </c>
      <c r="E502" s="37">
        <f t="shared" si="97"/>
        <v>208.93561027198834</v>
      </c>
      <c r="F502" s="37">
        <f t="shared" si="108"/>
        <v>1.184186320235038</v>
      </c>
      <c r="G502" s="37">
        <f t="shared" ref="G502:G510" si="109" xml:space="preserve"> E502*(1/SQRT(C502)+1/SQRT(B502))/((H$7-H$10*E502^2)*SQRT(11*103))</f>
        <v>1.0479522501359811E-2</v>
      </c>
      <c r="I502" s="33"/>
      <c r="Q502" s="46">
        <v>209.9773855</v>
      </c>
      <c r="R502" s="46">
        <v>0.87494799099999998</v>
      </c>
      <c r="S502" s="46">
        <v>7.7044849999999996E-3</v>
      </c>
    </row>
    <row r="503" spans="1:20" x14ac:dyDescent="0.2">
      <c r="A503" s="1">
        <v>12.048</v>
      </c>
      <c r="B503" s="14">
        <v>161.83495149999999</v>
      </c>
      <c r="C503" s="14">
        <v>14.37864078</v>
      </c>
      <c r="D503" s="14">
        <v>11.27780125</v>
      </c>
      <c r="E503" s="37">
        <f t="shared" si="97"/>
        <v>208.8066136691366</v>
      </c>
      <c r="F503" s="37">
        <f t="shared" si="108"/>
        <v>1.192878226807883</v>
      </c>
      <c r="G503" s="37">
        <f t="shared" si="109"/>
        <v>1.0564747133696597E-2</v>
      </c>
      <c r="I503" s="33"/>
      <c r="Q503" s="46">
        <v>209.8822265</v>
      </c>
      <c r="R503" s="46">
        <v>0.87856889900000001</v>
      </c>
      <c r="S503" s="46">
        <v>7.7411839999999999E-3</v>
      </c>
    </row>
    <row r="504" spans="1:20" x14ac:dyDescent="0.2">
      <c r="A504" s="1">
        <v>12.071999999999999</v>
      </c>
      <c r="B504" s="14">
        <v>160.3883495</v>
      </c>
      <c r="C504" s="14">
        <v>14.2038835</v>
      </c>
      <c r="D504" s="14">
        <v>11.29043907</v>
      </c>
      <c r="E504" s="37">
        <f t="shared" si="97"/>
        <v>208.5629778926787</v>
      </c>
      <c r="F504" s="37">
        <f t="shared" si="108"/>
        <v>1.2080164287257966</v>
      </c>
      <c r="G504" s="37">
        <f t="shared" si="109"/>
        <v>1.0699947514156758E-2</v>
      </c>
      <c r="I504" s="33"/>
      <c r="Q504" s="46">
        <v>209.70332719999999</v>
      </c>
      <c r="R504" s="46">
        <v>0.88434626400000005</v>
      </c>
      <c r="S504" s="46">
        <v>7.7904589999999996E-3</v>
      </c>
    </row>
    <row r="505" spans="1:20" x14ac:dyDescent="0.2">
      <c r="A505" s="1">
        <v>12.096</v>
      </c>
      <c r="B505" s="14">
        <v>159.15533980000001</v>
      </c>
      <c r="C505" s="14">
        <v>14.11650485</v>
      </c>
      <c r="D505" s="14">
        <v>11.299157190000001</v>
      </c>
      <c r="E505" s="37">
        <f t="shared" si="97"/>
        <v>208.3942357283463</v>
      </c>
      <c r="F505" s="37">
        <f t="shared" si="108"/>
        <v>1.2162730141472078</v>
      </c>
      <c r="G505" s="37">
        <f t="shared" si="109"/>
        <v>1.0787251490818087E-2</v>
      </c>
      <c r="I505" s="33"/>
      <c r="Q505" s="46">
        <v>209.5800576</v>
      </c>
      <c r="R505" s="46">
        <v>0.88663344300000002</v>
      </c>
      <c r="S505" s="46">
        <v>7.8191509999999999E-3</v>
      </c>
    </row>
    <row r="506" spans="1:20" x14ac:dyDescent="0.2">
      <c r="A506" s="1">
        <v>12.12</v>
      </c>
      <c r="B506" s="14">
        <v>157.631068</v>
      </c>
      <c r="C506" s="14">
        <v>13.96116505</v>
      </c>
      <c r="D506" s="14">
        <v>11.31086846</v>
      </c>
      <c r="E506" s="37">
        <f t="shared" si="97"/>
        <v>208.16668003648007</v>
      </c>
      <c r="F506" s="37">
        <f t="shared" si="108"/>
        <v>1.2301527033269288</v>
      </c>
      <c r="G506" s="37">
        <f t="shared" si="109"/>
        <v>1.0917135768030373E-2</v>
      </c>
      <c r="I506" s="33"/>
      <c r="Q506" s="46">
        <v>209.41465009999999</v>
      </c>
      <c r="R506" s="46">
        <v>0.89161248199999998</v>
      </c>
      <c r="S506" s="46">
        <v>7.8655659999999992E-3</v>
      </c>
    </row>
    <row r="507" spans="1:20" x14ac:dyDescent="0.2">
      <c r="A507" s="1">
        <v>12.144</v>
      </c>
      <c r="B507" s="14">
        <v>156.1067961</v>
      </c>
      <c r="C507" s="14">
        <v>13.844660190000001</v>
      </c>
      <c r="D507" s="14">
        <v>11.321514880000001</v>
      </c>
      <c r="E507" s="37">
        <f t="shared" si="97"/>
        <v>207.95892284670305</v>
      </c>
      <c r="F507" s="37">
        <f t="shared" si="108"/>
        <v>1.2412476706172864</v>
      </c>
      <c r="G507" s="37">
        <f t="shared" si="109"/>
        <v>1.1031421028126995E-2</v>
      </c>
      <c r="I507" s="33"/>
      <c r="Q507" s="46">
        <v>209.26446519999999</v>
      </c>
      <c r="R507" s="46">
        <v>0.89490546699999995</v>
      </c>
      <c r="S507" s="46">
        <v>7.9037329999999996E-3</v>
      </c>
    </row>
    <row r="508" spans="1:20" x14ac:dyDescent="0.2">
      <c r="A508" s="1">
        <v>12.167999999999999</v>
      </c>
      <c r="B508" s="14">
        <v>154.8640777</v>
      </c>
      <c r="C508" s="14">
        <v>13.728155340000001</v>
      </c>
      <c r="D508" s="14">
        <v>11.332922679999999</v>
      </c>
      <c r="E508" s="37">
        <f t="shared" si="97"/>
        <v>207.73534554473889</v>
      </c>
      <c r="F508" s="37">
        <f t="shared" si="108"/>
        <v>1.2535054804340653</v>
      </c>
      <c r="G508" s="37">
        <f t="shared" si="109"/>
        <v>1.1150681044523818E-2</v>
      </c>
      <c r="I508" s="33"/>
      <c r="Q508" s="46">
        <v>209.1037335</v>
      </c>
      <c r="R508" s="46">
        <v>0.89856676800000002</v>
      </c>
      <c r="S508" s="46">
        <v>7.9409800000000003E-3</v>
      </c>
    </row>
    <row r="509" spans="1:20" x14ac:dyDescent="0.2">
      <c r="A509" s="1">
        <v>12.192</v>
      </c>
      <c r="B509" s="14">
        <v>153.57281549999999</v>
      </c>
      <c r="C509" s="14">
        <v>13.514563109999999</v>
      </c>
      <c r="D509" s="14">
        <v>11.34349168</v>
      </c>
      <c r="E509" s="37">
        <f t="shared" si="97"/>
        <v>207.52730124385215</v>
      </c>
      <c r="F509" s="37">
        <f t="shared" si="108"/>
        <v>1.2718787567430936</v>
      </c>
      <c r="G509" s="37">
        <f t="shared" si="109"/>
        <v>1.1298516111229291E-2</v>
      </c>
      <c r="I509" s="33"/>
      <c r="Q509" s="46">
        <v>208.95499910000001</v>
      </c>
      <c r="R509" s="46">
        <v>0.90683566199999999</v>
      </c>
      <c r="S509" s="46">
        <v>8.0006769999999994E-3</v>
      </c>
    </row>
    <row r="510" spans="1:20" x14ac:dyDescent="0.2">
      <c r="A510" s="1">
        <v>12.215999999999999</v>
      </c>
      <c r="B510" s="14">
        <v>152.08737859999999</v>
      </c>
      <c r="C510" s="14">
        <v>13.32038835</v>
      </c>
      <c r="D510" s="14">
        <v>11.349223009999999</v>
      </c>
      <c r="E510" s="37">
        <f t="shared" si="97"/>
        <v>207.41411270551583</v>
      </c>
      <c r="F510" s="37">
        <f t="shared" si="108"/>
        <v>1.2860298285077969</v>
      </c>
      <c r="G510" s="37">
        <f t="shared" si="109"/>
        <v>1.1412828024665544E-2</v>
      </c>
      <c r="I510" s="33"/>
      <c r="Q510" s="46">
        <v>208.87441580000001</v>
      </c>
      <c r="R510" s="46">
        <v>0.91422266900000004</v>
      </c>
      <c r="S510" s="46">
        <v>8.0565159999999997E-3</v>
      </c>
    </row>
    <row r="511" spans="1:20" x14ac:dyDescent="0.2">
      <c r="A511" s="1">
        <v>12.24</v>
      </c>
      <c r="B511" s="14">
        <v>150.98095240000001</v>
      </c>
      <c r="C511" s="14">
        <v>13.19047619</v>
      </c>
      <c r="D511" s="14">
        <v>11.350366660000001</v>
      </c>
      <c r="E511" s="37">
        <f t="shared" si="97"/>
        <v>207.39149511409937</v>
      </c>
      <c r="F511" s="37">
        <f t="shared" ref="F511:F520" si="110" xml:space="preserve"> E511^2*(1/SQRT(C511)-1/SQRT(B511))/((H$7-H$10*E511^2)*SQRT(11*105))</f>
        <v>1.2813778695008315</v>
      </c>
      <c r="G511" s="37">
        <f xml:space="preserve"> E511*(1/SQRT(C511)+1/SQRT(B511))/((H$7-H$10*E511^2)*SQRT(11*105))</f>
        <v>1.1363575971800653E-2</v>
      </c>
      <c r="I511" s="33"/>
      <c r="Q511" s="46">
        <v>208.85834199999999</v>
      </c>
      <c r="R511" s="46">
        <v>0.91037707099999998</v>
      </c>
      <c r="S511" s="46">
        <v>8.0167480000000006E-3</v>
      </c>
    </row>
    <row r="512" spans="1:20" x14ac:dyDescent="0.2">
      <c r="A512" s="1">
        <v>12.263999999999999</v>
      </c>
      <c r="B512" s="14">
        <v>149.56190480000001</v>
      </c>
      <c r="C512" s="14">
        <v>13.14285714</v>
      </c>
      <c r="D512" s="14">
        <v>11.349151730000001</v>
      </c>
      <c r="E512" s="37">
        <f t="shared" si="97"/>
        <v>207.41552203802974</v>
      </c>
      <c r="F512" s="37">
        <f t="shared" si="110"/>
        <v>1.2813540644947039</v>
      </c>
      <c r="G512" s="37">
        <f t="shared" ref="G512:G520" si="111" xml:space="preserve"> E512*(1/SQRT(C512)+1/SQRT(B512))/((H$7-H$10*E512^2)*SQRT(11*105))</f>
        <v>1.1383547282272971E-2</v>
      </c>
      <c r="I512" s="33"/>
      <c r="Q512" s="46">
        <v>208.87541770000001</v>
      </c>
      <c r="R512" s="46">
        <v>0.91093228000000004</v>
      </c>
      <c r="S512" s="46">
        <v>8.0361579999999998E-3</v>
      </c>
    </row>
    <row r="513" spans="1:19" x14ac:dyDescent="0.2">
      <c r="A513" s="1">
        <v>12.288</v>
      </c>
      <c r="B513" s="14">
        <v>148.1333333</v>
      </c>
      <c r="C513" s="14">
        <v>13.009523809999999</v>
      </c>
      <c r="D513" s="14">
        <v>11.350140639999999</v>
      </c>
      <c r="E513" s="37">
        <f t="shared" si="97"/>
        <v>207.39596587322472</v>
      </c>
      <c r="F513" s="37">
        <f t="shared" si="110"/>
        <v>1.288697253958512</v>
      </c>
      <c r="G513" s="37">
        <f t="shared" si="111"/>
        <v>1.1447634894240125E-2</v>
      </c>
      <c r="I513" s="33"/>
      <c r="Q513" s="46">
        <v>208.86151849999999</v>
      </c>
      <c r="R513" s="46">
        <v>0.91568433500000002</v>
      </c>
      <c r="S513" s="46">
        <v>8.0770449999999997E-3</v>
      </c>
    </row>
    <row r="514" spans="1:19" x14ac:dyDescent="0.2">
      <c r="A514" s="1">
        <v>12.311999999999999</v>
      </c>
      <c r="B514" s="14">
        <v>146.63809520000001</v>
      </c>
      <c r="C514" s="14">
        <v>12.8952381</v>
      </c>
      <c r="D514" s="14">
        <v>11.34999313</v>
      </c>
      <c r="E514" s="37">
        <f t="shared" si="97"/>
        <v>207.39888345343473</v>
      </c>
      <c r="F514" s="37">
        <f t="shared" si="110"/>
        <v>1.29394033183303</v>
      </c>
      <c r="G514" s="37">
        <f t="shared" si="111"/>
        <v>1.1498986033432829E-2</v>
      </c>
      <c r="I514" s="33"/>
      <c r="Q514" s="46">
        <v>208.8635917</v>
      </c>
      <c r="R514" s="46">
        <v>0.91947996700000001</v>
      </c>
      <c r="S514" s="46">
        <v>8.1139300000000001E-3</v>
      </c>
    </row>
    <row r="515" spans="1:19" x14ac:dyDescent="0.2">
      <c r="A515" s="1">
        <v>12.336</v>
      </c>
      <c r="B515" s="14">
        <v>145.3428571</v>
      </c>
      <c r="C515" s="14">
        <v>12.8</v>
      </c>
      <c r="D515" s="14">
        <v>11.343797049999999</v>
      </c>
      <c r="E515" s="37">
        <f t="shared" ref="E515:E578" si="112" xml:space="preserve"> (2*H$7)/(LN(D515)-H$4+SQRT((LN(D515)-H$4)^2-4*H$7*H$10))</f>
        <v>207.52127708599468</v>
      </c>
      <c r="F515" s="37">
        <f t="shared" si="110"/>
        <v>1.29437945717058</v>
      </c>
      <c r="G515" s="37">
        <f t="shared" si="111"/>
        <v>1.1501562068299581E-2</v>
      </c>
      <c r="I515" s="33"/>
      <c r="Q515" s="46">
        <v>208.95070430000001</v>
      </c>
      <c r="R515" s="46">
        <v>0.92273375199999996</v>
      </c>
      <c r="S515" s="46">
        <v>8.1431119999999992E-3</v>
      </c>
    </row>
    <row r="516" spans="1:19" x14ac:dyDescent="0.2">
      <c r="A516" s="1">
        <v>12.36</v>
      </c>
      <c r="B516" s="14">
        <v>143.82857139999999</v>
      </c>
      <c r="C516" s="14">
        <v>12.74285714</v>
      </c>
      <c r="D516" s="14">
        <v>11.33741401</v>
      </c>
      <c r="E516" s="37">
        <f t="shared" si="112"/>
        <v>207.64704401695565</v>
      </c>
      <c r="F516" s="37">
        <f t="shared" si="110"/>
        <v>1.2915869091669576</v>
      </c>
      <c r="G516" s="37">
        <f t="shared" si="111"/>
        <v>1.1492250675004048E-2</v>
      </c>
      <c r="I516" s="33"/>
      <c r="Q516" s="46">
        <v>209.0405073</v>
      </c>
      <c r="R516" s="46">
        <v>0.92375415900000002</v>
      </c>
      <c r="S516" s="46">
        <v>8.1645669999999993E-3</v>
      </c>
    </row>
    <row r="517" spans="1:19" x14ac:dyDescent="0.2">
      <c r="A517" s="1">
        <v>12.384</v>
      </c>
      <c r="B517" s="14">
        <v>142.5238095</v>
      </c>
      <c r="C517" s="14">
        <v>12.63809524</v>
      </c>
      <c r="D517" s="14">
        <v>11.320226140000001</v>
      </c>
      <c r="E517" s="37">
        <f t="shared" si="112"/>
        <v>207.98411744841721</v>
      </c>
      <c r="F517" s="37">
        <f t="shared" si="110"/>
        <v>1.2859637353559439</v>
      </c>
      <c r="G517" s="37">
        <f t="shared" si="111"/>
        <v>1.1426874611460178E-2</v>
      </c>
      <c r="I517" s="33"/>
      <c r="Q517" s="46">
        <v>209.28263569999999</v>
      </c>
      <c r="R517" s="46">
        <v>0.92774189200000001</v>
      </c>
      <c r="S517" s="46">
        <v>8.1926210000000006E-3</v>
      </c>
    </row>
    <row r="518" spans="1:19" x14ac:dyDescent="0.2">
      <c r="A518" s="1">
        <v>12.407999999999999</v>
      </c>
      <c r="B518" s="14">
        <v>141.45714290000001</v>
      </c>
      <c r="C518" s="14">
        <v>12.53333333</v>
      </c>
      <c r="D518" s="14">
        <v>11.312858930000001</v>
      </c>
      <c r="E518" s="37">
        <f t="shared" si="112"/>
        <v>208.12790255670788</v>
      </c>
      <c r="F518" s="37">
        <f t="shared" si="110"/>
        <v>1.2870221796643508</v>
      </c>
      <c r="G518" s="37">
        <f t="shared" si="111"/>
        <v>1.1425349245258669E-2</v>
      </c>
      <c r="I518" s="33"/>
      <c r="Q518" s="46">
        <v>209.38655800000001</v>
      </c>
      <c r="R518" s="46">
        <v>0.93191345699999995</v>
      </c>
      <c r="S518" s="46">
        <v>8.2231939999999996E-3</v>
      </c>
    </row>
    <row r="519" spans="1:19" x14ac:dyDescent="0.2">
      <c r="A519" s="1">
        <v>12.432</v>
      </c>
      <c r="B519" s="14">
        <v>140.0761905</v>
      </c>
      <c r="C519" s="14">
        <v>12.419047620000001</v>
      </c>
      <c r="D519" s="14">
        <v>11.304913640000001</v>
      </c>
      <c r="E519" s="37">
        <f t="shared" si="112"/>
        <v>208.28251228118401</v>
      </c>
      <c r="F519" s="37">
        <f t="shared" si="110"/>
        <v>1.2879087179922668</v>
      </c>
      <c r="G519" s="37">
        <f t="shared" si="111"/>
        <v>1.1427158204400736E-2</v>
      </c>
      <c r="I519" s="33"/>
      <c r="Q519" s="46">
        <v>209.49872830000001</v>
      </c>
      <c r="R519" s="46">
        <v>0.936214765</v>
      </c>
      <c r="S519" s="46">
        <v>8.2584790000000009E-3</v>
      </c>
    </row>
    <row r="520" spans="1:19" x14ac:dyDescent="0.2">
      <c r="A520" s="1">
        <v>12.456</v>
      </c>
      <c r="B520" s="14">
        <v>138.77142860000001</v>
      </c>
      <c r="C520" s="14">
        <v>12.28571429</v>
      </c>
      <c r="D520" s="14">
        <v>11.29077629</v>
      </c>
      <c r="E520" s="37">
        <f t="shared" si="112"/>
        <v>208.55646115780692</v>
      </c>
      <c r="F520" s="37">
        <f t="shared" si="110"/>
        <v>1.2867562900482303</v>
      </c>
      <c r="G520" s="37">
        <f t="shared" si="111"/>
        <v>1.1396590713451242E-2</v>
      </c>
      <c r="I520" s="33"/>
      <c r="Q520" s="46">
        <v>209.69855699999999</v>
      </c>
      <c r="R520" s="46">
        <v>0.94183561000000005</v>
      </c>
      <c r="S520" s="46">
        <v>8.296253E-3</v>
      </c>
    </row>
    <row r="521" spans="1:19" x14ac:dyDescent="0.2">
      <c r="A521" s="1">
        <v>12.48</v>
      </c>
      <c r="B521" s="14">
        <v>137.97196260000001</v>
      </c>
      <c r="C521" s="14">
        <v>12.1588785</v>
      </c>
      <c r="D521" s="14">
        <v>11.27942367</v>
      </c>
      <c r="E521" s="37">
        <f t="shared" si="112"/>
        <v>208.77539987466895</v>
      </c>
      <c r="F521" s="37">
        <f t="shared" ref="F521:F530" si="113" xml:space="preserve"> E521^2*(1/SQRT(C521)-1/SQRT(B521))/((H$7-H$10*E521^2)*SQRT(11*107))</f>
        <v>1.2758712607114624</v>
      </c>
      <c r="G521" s="37">
        <f xml:space="preserve"> E521*(1/SQRT(C521)+1/SQRT(B521))/((H$7-H$10*E521^2)*SQRT(11*107))</f>
        <v>1.1271419063908404E-2</v>
      </c>
      <c r="I521" s="33"/>
      <c r="Q521" s="46">
        <v>209.85924600000001</v>
      </c>
      <c r="R521" s="46">
        <v>0.93896843900000004</v>
      </c>
      <c r="S521" s="46">
        <v>8.2522800000000007E-3</v>
      </c>
    </row>
    <row r="522" spans="1:19" x14ac:dyDescent="0.2">
      <c r="A522" s="1">
        <v>12.504</v>
      </c>
      <c r="B522" s="14">
        <v>136.24299070000001</v>
      </c>
      <c r="C522" s="14">
        <v>12.102803740000001</v>
      </c>
      <c r="D522" s="14">
        <v>11.270944979999999</v>
      </c>
      <c r="E522" s="37">
        <f t="shared" si="112"/>
        <v>208.93831678386798</v>
      </c>
      <c r="F522" s="37">
        <f t="shared" si="113"/>
        <v>1.2717471152849453</v>
      </c>
      <c r="G522" s="37">
        <f t="shared" ref="G522:G530" si="114" xml:space="preserve"> E522*(1/SQRT(C522)+1/SQRT(B522))/((H$7-H$10*E522^2)*SQRT(11*107))</f>
        <v>1.1255526359206854E-2</v>
      </c>
      <c r="I522" s="33"/>
      <c r="Q522" s="46">
        <v>209.97938529999999</v>
      </c>
      <c r="R522" s="46">
        <v>0.93970576500000003</v>
      </c>
      <c r="S522" s="46">
        <v>8.2755789999999999E-3</v>
      </c>
    </row>
    <row r="523" spans="1:19" x14ac:dyDescent="0.2">
      <c r="A523" s="1">
        <v>12.528</v>
      </c>
      <c r="B523" s="14">
        <v>135.0560748</v>
      </c>
      <c r="C523" s="14">
        <v>11.95327103</v>
      </c>
      <c r="D523" s="14">
        <v>11.25852186</v>
      </c>
      <c r="E523" s="37">
        <f t="shared" si="112"/>
        <v>209.17612033029448</v>
      </c>
      <c r="F523" s="37">
        <f t="shared" si="113"/>
        <v>1.2735393190881996</v>
      </c>
      <c r="G523" s="37">
        <f t="shared" si="114"/>
        <v>1.1245036484942782E-2</v>
      </c>
      <c r="I523" s="33"/>
      <c r="Q523" s="46">
        <v>210.1556142</v>
      </c>
      <c r="R523" s="46">
        <v>0.94652837899999998</v>
      </c>
      <c r="S523" s="46">
        <v>8.3186579999999996E-3</v>
      </c>
    </row>
    <row r="524" spans="1:19" x14ac:dyDescent="0.2">
      <c r="A524" s="1">
        <v>12.552</v>
      </c>
      <c r="B524" s="14">
        <v>133.79439249999999</v>
      </c>
      <c r="C524" s="14">
        <v>11.8411215</v>
      </c>
      <c r="D524" s="14">
        <v>11.2430737</v>
      </c>
      <c r="E524" s="37">
        <f t="shared" si="112"/>
        <v>209.47035967332818</v>
      </c>
      <c r="F524" s="37">
        <f t="shared" si="113"/>
        <v>1.2708373808165101</v>
      </c>
      <c r="G524" s="37">
        <f t="shared" si="114"/>
        <v>1.1205267641531203E-2</v>
      </c>
      <c r="I524" s="33"/>
      <c r="Q524" s="46">
        <v>210.37508410000001</v>
      </c>
      <c r="R524" s="46">
        <v>0.95128273500000005</v>
      </c>
      <c r="S524" s="46">
        <v>8.3516089999999994E-3</v>
      </c>
    </row>
    <row r="525" spans="1:19" x14ac:dyDescent="0.2">
      <c r="A525" s="1">
        <v>12.576000000000001</v>
      </c>
      <c r="B525" s="14">
        <v>132.4953271</v>
      </c>
      <c r="C525" s="14">
        <v>11.81308411</v>
      </c>
      <c r="D525" s="14">
        <v>11.22900471</v>
      </c>
      <c r="E525" s="37">
        <f t="shared" si="112"/>
        <v>209.73694629617191</v>
      </c>
      <c r="F525" s="37">
        <f t="shared" si="113"/>
        <v>1.2625780204729458</v>
      </c>
      <c r="G525" s="37">
        <f t="shared" si="114"/>
        <v>1.1145187776456185E-2</v>
      </c>
      <c r="I525" s="33"/>
      <c r="Q525" s="46">
        <v>210.5752774</v>
      </c>
      <c r="R525" s="46">
        <v>0.95116228000000003</v>
      </c>
      <c r="S525" s="46">
        <v>8.3627930000000003E-3</v>
      </c>
    </row>
    <row r="526" spans="1:19" x14ac:dyDescent="0.2">
      <c r="A526" s="1">
        <v>12.6</v>
      </c>
      <c r="B526" s="14">
        <v>131.40186919999999</v>
      </c>
      <c r="C526" s="14">
        <v>11.70093458</v>
      </c>
      <c r="D526" s="14">
        <v>11.212058730000001</v>
      </c>
      <c r="E526" s="37">
        <f t="shared" si="112"/>
        <v>210.05634161326606</v>
      </c>
      <c r="F526" s="37">
        <f t="shared" si="113"/>
        <v>1.2597557382899811</v>
      </c>
      <c r="G526" s="37">
        <f t="shared" si="114"/>
        <v>1.1098811479020337E-2</v>
      </c>
      <c r="I526" s="33"/>
      <c r="Q526" s="46">
        <v>210.81680900000001</v>
      </c>
      <c r="R526" s="46">
        <v>0.95625126500000002</v>
      </c>
      <c r="S526" s="46">
        <v>8.3944589999999999E-3</v>
      </c>
    </row>
    <row r="527" spans="1:19" x14ac:dyDescent="0.2">
      <c r="A527" s="1">
        <v>12.624000000000001</v>
      </c>
      <c r="B527" s="14">
        <v>130.1401869</v>
      </c>
      <c r="C527" s="14">
        <v>11.62616822</v>
      </c>
      <c r="D527" s="14">
        <v>11.18515378</v>
      </c>
      <c r="E527" s="37">
        <f t="shared" si="112"/>
        <v>210.559733797966</v>
      </c>
      <c r="F527" s="37">
        <f t="shared" si="113"/>
        <v>1.2487488523716852</v>
      </c>
      <c r="G527" s="37">
        <f t="shared" si="114"/>
        <v>1.0987193691932337E-2</v>
      </c>
      <c r="I527" s="33"/>
      <c r="Q527" s="46">
        <v>211.2011832</v>
      </c>
      <c r="R527" s="46">
        <v>0.95909868600000003</v>
      </c>
      <c r="S527" s="46">
        <v>8.4130590000000005E-3</v>
      </c>
    </row>
    <row r="528" spans="1:19" x14ac:dyDescent="0.2">
      <c r="A528" s="1">
        <v>12.648</v>
      </c>
      <c r="B528" s="14">
        <v>128.79439249999999</v>
      </c>
      <c r="C528" s="14">
        <v>11.560747660000001</v>
      </c>
      <c r="D528" s="14">
        <v>11.16177716</v>
      </c>
      <c r="E528" s="37">
        <f t="shared" si="112"/>
        <v>210.9935499085471</v>
      </c>
      <c r="F528" s="37">
        <f t="shared" si="113"/>
        <v>1.2390972950296169</v>
      </c>
      <c r="G528" s="37">
        <f t="shared" si="114"/>
        <v>1.0896864626505543E-2</v>
      </c>
      <c r="I528" s="33"/>
      <c r="Q528" s="46">
        <v>211.53604139999999</v>
      </c>
      <c r="R528" s="46">
        <v>0.96119664299999996</v>
      </c>
      <c r="S528" s="46">
        <v>8.4312740000000008E-3</v>
      </c>
    </row>
    <row r="529" spans="1:19" x14ac:dyDescent="0.2">
      <c r="A529" s="1">
        <v>12.672000000000001</v>
      </c>
      <c r="B529" s="14">
        <v>127.4766355</v>
      </c>
      <c r="C529" s="14">
        <v>11.46728972</v>
      </c>
      <c r="D529" s="14">
        <v>11.132371320000001</v>
      </c>
      <c r="E529" s="37">
        <f t="shared" si="112"/>
        <v>211.53474969960962</v>
      </c>
      <c r="F529" s="37">
        <f t="shared" si="113"/>
        <v>1.2290628494945857</v>
      </c>
      <c r="G529" s="37">
        <f t="shared" si="114"/>
        <v>1.0788664766234739E-2</v>
      </c>
      <c r="I529" s="33"/>
      <c r="Q529" s="46">
        <v>211.95843780000001</v>
      </c>
      <c r="R529" s="46">
        <v>0.96509202500000002</v>
      </c>
      <c r="S529" s="46">
        <v>8.4546050000000005E-3</v>
      </c>
    </row>
    <row r="530" spans="1:19" x14ac:dyDescent="0.2">
      <c r="A530" s="1">
        <v>12.696</v>
      </c>
      <c r="B530" s="14">
        <v>126.2149533</v>
      </c>
      <c r="C530" s="14">
        <v>11.34579439</v>
      </c>
      <c r="D530" s="14">
        <v>11.09915206</v>
      </c>
      <c r="E530" s="37">
        <f t="shared" si="112"/>
        <v>212.14036328931803</v>
      </c>
      <c r="F530" s="37">
        <f t="shared" si="113"/>
        <v>1.2200264840090294</v>
      </c>
      <c r="G530" s="37">
        <f t="shared" si="114"/>
        <v>1.067629139061717E-2</v>
      </c>
      <c r="I530" s="33"/>
      <c r="Q530" s="46">
        <v>212.4371769</v>
      </c>
      <c r="R530" s="46">
        <v>0.97085091999999995</v>
      </c>
      <c r="S530" s="46">
        <v>8.4839189999999995E-3</v>
      </c>
    </row>
    <row r="531" spans="1:19" x14ac:dyDescent="0.2">
      <c r="A531" s="1">
        <v>12.72</v>
      </c>
      <c r="B531" s="14">
        <v>125.3577982</v>
      </c>
      <c r="C531" s="14">
        <v>11.28440367</v>
      </c>
      <c r="D531" s="14">
        <v>11.076246210000001</v>
      </c>
      <c r="E531" s="37">
        <f t="shared" si="112"/>
        <v>212.55454400359426</v>
      </c>
      <c r="F531" s="37">
        <f t="shared" ref="F531:F540" si="115" xml:space="preserve"> E531^2*(1/SQRT(C531)-1/SQRT(B531))/((H$7-H$10*E531^2)*SQRT(11*109))</f>
        <v>1.2012858148849186</v>
      </c>
      <c r="G531" s="37">
        <f xml:space="preserve"> E531*(1/SQRT(C531)+1/SQRT(B531))/((H$7-H$10*E531^2)*SQRT(11*109))</f>
        <v>1.0496613545898687E-2</v>
      </c>
      <c r="I531" s="33"/>
      <c r="Q531" s="46">
        <v>212.76824780000001</v>
      </c>
      <c r="R531" s="46">
        <v>0.964521725</v>
      </c>
      <c r="S531" s="46">
        <v>8.4193480000000001E-3</v>
      </c>
    </row>
    <row r="532" spans="1:19" x14ac:dyDescent="0.2">
      <c r="A532" s="1">
        <v>12.744</v>
      </c>
      <c r="B532" s="14">
        <v>124.1009174</v>
      </c>
      <c r="C532" s="14">
        <v>11.229357800000001</v>
      </c>
      <c r="D532" s="14">
        <v>11.04557217</v>
      </c>
      <c r="E532" s="37">
        <f t="shared" si="112"/>
        <v>213.10501550577013</v>
      </c>
      <c r="F532" s="37">
        <f t="shared" si="115"/>
        <v>1.1893858536104143</v>
      </c>
      <c r="G532" s="37">
        <f t="shared" ref="G532:G540" si="116" xml:space="preserve"> E532*(1/SQRT(C532)+1/SQRT(B532))/((H$7-H$10*E532^2)*SQRT(11*109))</f>
        <v>1.038355890905341E-2</v>
      </c>
      <c r="I532" s="33"/>
      <c r="Q532" s="46">
        <v>213.21282239999999</v>
      </c>
      <c r="R532" s="46">
        <v>0.966171318</v>
      </c>
      <c r="S532" s="46">
        <v>8.43059E-3</v>
      </c>
    </row>
    <row r="533" spans="1:19" x14ac:dyDescent="0.2">
      <c r="A533" s="1">
        <v>12.768000000000001</v>
      </c>
      <c r="B533" s="14">
        <v>123.0183486</v>
      </c>
      <c r="C533" s="14">
        <v>11.183486240000001</v>
      </c>
      <c r="D533" s="14">
        <v>11.02858249</v>
      </c>
      <c r="E533" s="37">
        <f t="shared" si="112"/>
        <v>213.4079250007068</v>
      </c>
      <c r="F533" s="37">
        <f t="shared" si="115"/>
        <v>1.1833599603401879</v>
      </c>
      <c r="G533" s="37">
        <f t="shared" si="116"/>
        <v>1.0332250541840757E-2</v>
      </c>
      <c r="I533" s="33"/>
      <c r="Q533" s="46">
        <v>213.45966429999999</v>
      </c>
      <c r="R533" s="46">
        <v>0.96736557599999995</v>
      </c>
      <c r="S533" s="46">
        <v>8.4442949999999992E-3</v>
      </c>
    </row>
    <row r="534" spans="1:19" x14ac:dyDescent="0.2">
      <c r="A534" s="1">
        <v>12.792</v>
      </c>
      <c r="B534" s="14">
        <v>121.83486240000001</v>
      </c>
      <c r="C534" s="14">
        <v>11.100917430000001</v>
      </c>
      <c r="D534" s="14">
        <v>11.014932140000001</v>
      </c>
      <c r="E534" s="37">
        <f t="shared" si="112"/>
        <v>213.65030306304428</v>
      </c>
      <c r="F534" s="37">
        <f t="shared" si="115"/>
        <v>1.1814281429398814</v>
      </c>
      <c r="G534" s="37">
        <f t="shared" si="116"/>
        <v>1.0311400200676292E-2</v>
      </c>
      <c r="I534" s="33"/>
      <c r="Q534" s="46">
        <v>213.65829890000001</v>
      </c>
      <c r="R534" s="46">
        <v>0.97062766899999997</v>
      </c>
      <c r="S534" s="46">
        <v>8.4712350000000006E-3</v>
      </c>
    </row>
    <row r="535" spans="1:19" x14ac:dyDescent="0.2">
      <c r="A535" s="1">
        <v>12.816000000000001</v>
      </c>
      <c r="B535" s="14">
        <v>121.07339450000001</v>
      </c>
      <c r="C535" s="14">
        <v>11.073394499999999</v>
      </c>
      <c r="D535" s="14">
        <v>10.997465699999999</v>
      </c>
      <c r="E535" s="37">
        <f t="shared" si="112"/>
        <v>213.95917805256818</v>
      </c>
      <c r="F535" s="37">
        <f t="shared" si="115"/>
        <v>1.1747087652972652</v>
      </c>
      <c r="G535" s="37">
        <f t="shared" si="116"/>
        <v>1.0250852814505442E-2</v>
      </c>
      <c r="I535" s="33"/>
      <c r="Q535" s="46">
        <v>213.9128651</v>
      </c>
      <c r="R535" s="46">
        <v>0.97121170099999998</v>
      </c>
      <c r="S535" s="46">
        <v>8.4769130000000009E-3</v>
      </c>
    </row>
    <row r="536" spans="1:19" x14ac:dyDescent="0.2">
      <c r="A536" s="1">
        <v>12.84</v>
      </c>
      <c r="B536" s="14">
        <v>120.20183489999999</v>
      </c>
      <c r="C536" s="14">
        <v>10.96330275</v>
      </c>
      <c r="D536" s="14">
        <v>10.97294922</v>
      </c>
      <c r="E536" s="37">
        <f t="shared" si="112"/>
        <v>214.39039816211019</v>
      </c>
      <c r="F536" s="37">
        <f t="shared" si="115"/>
        <v>1.171365415693407</v>
      </c>
      <c r="G536" s="37">
        <f t="shared" si="116"/>
        <v>1.0191734137674515E-2</v>
      </c>
      <c r="I536" s="33"/>
      <c r="Q536" s="46">
        <v>214.27094</v>
      </c>
      <c r="R536" s="46">
        <v>0.97688912100000003</v>
      </c>
      <c r="S536" s="46">
        <v>8.5043870000000004E-3</v>
      </c>
    </row>
    <row r="537" spans="1:19" x14ac:dyDescent="0.2">
      <c r="A537" s="1">
        <v>12.864000000000001</v>
      </c>
      <c r="B537" s="14">
        <v>119.1192661</v>
      </c>
      <c r="C537" s="14">
        <v>10.93577982</v>
      </c>
      <c r="D537" s="14">
        <v>10.94978936</v>
      </c>
      <c r="E537" s="37">
        <f t="shared" si="112"/>
        <v>214.79533659407528</v>
      </c>
      <c r="F537" s="37">
        <f t="shared" si="115"/>
        <v>1.1620546819027444</v>
      </c>
      <c r="G537" s="37">
        <f t="shared" si="116"/>
        <v>1.0113640519117768E-2</v>
      </c>
      <c r="I537" s="33"/>
      <c r="Q537" s="46">
        <v>214.6100098</v>
      </c>
      <c r="R537" s="46">
        <v>0.97692792900000003</v>
      </c>
      <c r="S537" s="46">
        <v>8.5097799999999998E-3</v>
      </c>
    </row>
    <row r="538" spans="1:19" x14ac:dyDescent="0.2">
      <c r="A538" s="1">
        <v>12.888</v>
      </c>
      <c r="B538" s="14">
        <v>118.0458716</v>
      </c>
      <c r="C538" s="14">
        <v>10.724770639999999</v>
      </c>
      <c r="D538" s="14">
        <v>10.930037609999999</v>
      </c>
      <c r="E538" s="37">
        <f t="shared" si="112"/>
        <v>215.13888649441049</v>
      </c>
      <c r="F538" s="37">
        <f t="shared" si="115"/>
        <v>1.1684027234718324</v>
      </c>
      <c r="G538" s="37">
        <f t="shared" si="116"/>
        <v>1.0117487541633368E-2</v>
      </c>
      <c r="I538" s="33"/>
      <c r="Q538" s="46">
        <v>214.89980170000001</v>
      </c>
      <c r="R538" s="46">
        <v>0.98887477499999998</v>
      </c>
      <c r="S538" s="46">
        <v>8.5724370000000005E-3</v>
      </c>
    </row>
    <row r="539" spans="1:19" x14ac:dyDescent="0.2">
      <c r="A539" s="1">
        <v>12.912000000000001</v>
      </c>
      <c r="B539" s="14">
        <v>116.8623853</v>
      </c>
      <c r="C539" s="14">
        <v>10.633027520000001</v>
      </c>
      <c r="D539" s="14">
        <v>10.919394199999999</v>
      </c>
      <c r="E539" s="37">
        <f t="shared" si="112"/>
        <v>215.32334166027604</v>
      </c>
      <c r="F539" s="37">
        <f t="shared" si="115"/>
        <v>1.1689720027492125</v>
      </c>
      <c r="G539" s="37">
        <f t="shared" si="116"/>
        <v>1.011872899247167E-2</v>
      </c>
      <c r="I539" s="33"/>
      <c r="Q539" s="46">
        <v>215.05619369999999</v>
      </c>
      <c r="R539" s="46">
        <v>0.99288943299999999</v>
      </c>
      <c r="S539" s="46">
        <v>8.6052179999999995E-3</v>
      </c>
    </row>
    <row r="540" spans="1:19" x14ac:dyDescent="0.2">
      <c r="A540" s="1">
        <v>12.936</v>
      </c>
      <c r="B540" s="14">
        <v>115.3577982</v>
      </c>
      <c r="C540" s="14">
        <v>10.559633030000001</v>
      </c>
      <c r="D540" s="14">
        <v>10.91613851</v>
      </c>
      <c r="E540" s="37">
        <f t="shared" si="112"/>
        <v>215.37967202021551</v>
      </c>
      <c r="F540" s="37">
        <f t="shared" si="115"/>
        <v>1.1702547615315502</v>
      </c>
      <c r="G540" s="37">
        <f t="shared" si="116"/>
        <v>1.0147511347348079E-2</v>
      </c>
      <c r="I540" s="33"/>
      <c r="Q540" s="46">
        <v>215.10406499999999</v>
      </c>
      <c r="R540" s="46">
        <v>0.995056528</v>
      </c>
      <c r="S540" s="46">
        <v>8.6393879999999996E-3</v>
      </c>
    </row>
    <row r="541" spans="1:19" x14ac:dyDescent="0.2">
      <c r="A541" s="1">
        <v>12.96</v>
      </c>
      <c r="B541" s="14">
        <v>114.4144144</v>
      </c>
      <c r="C541" s="14">
        <v>10.54054054</v>
      </c>
      <c r="D541" s="14">
        <v>10.918969860000001</v>
      </c>
      <c r="E541" s="37">
        <f t="shared" si="112"/>
        <v>215.3306860810641</v>
      </c>
      <c r="F541" s="37">
        <f t="shared" ref="F541:F550" si="117" xml:space="preserve"> E541^2*(1/SQRT(C541)-1/SQRT(B541))/((H$7-H$10*E541^2)*SQRT(11*111))</f>
        <v>1.1601692862543365</v>
      </c>
      <c r="G541" s="37">
        <f xml:space="preserve"> E541*(1/SQRT(C541)+1/SQRT(B541))/((H$7-H$10*E541^2)*SQRT(11*111))</f>
        <v>1.0083864493119245E-2</v>
      </c>
      <c r="I541" s="33"/>
      <c r="Q541" s="46">
        <v>215.06243230000001</v>
      </c>
      <c r="R541" s="46">
        <v>0.98555202099999994</v>
      </c>
      <c r="S541" s="46">
        <v>8.5768249999999997E-3</v>
      </c>
    </row>
    <row r="542" spans="1:19" x14ac:dyDescent="0.2">
      <c r="A542" s="1">
        <v>12.984</v>
      </c>
      <c r="B542" s="14">
        <v>113.33333330000001</v>
      </c>
      <c r="C542" s="14">
        <v>10.44144144</v>
      </c>
      <c r="D542" s="14">
        <v>10.92456994</v>
      </c>
      <c r="E542" s="37">
        <f t="shared" si="112"/>
        <v>215.23370162647441</v>
      </c>
      <c r="F542" s="37">
        <f t="shared" si="117"/>
        <v>1.1677857974101751</v>
      </c>
      <c r="G542" s="37">
        <f t="shared" ref="G542:G550" si="118" xml:space="preserve"> E542*(1/SQRT(C542)+1/SQRT(B542))/((H$7-H$10*E542^2)*SQRT(11*111))</f>
        <v>1.0154800146777884E-2</v>
      </c>
      <c r="I542" s="33"/>
      <c r="Q542" s="46">
        <v>214.9801219</v>
      </c>
      <c r="R542" s="46">
        <v>0.99016835199999997</v>
      </c>
      <c r="S542" s="46">
        <v>8.6204349999999992E-3</v>
      </c>
    </row>
    <row r="543" spans="1:19" x14ac:dyDescent="0.2">
      <c r="A543" s="1">
        <v>13.007999999999999</v>
      </c>
      <c r="B543" s="14">
        <v>112.4414414</v>
      </c>
      <c r="C543" s="14">
        <v>10.378378379999999</v>
      </c>
      <c r="D543" s="14">
        <v>10.93299509</v>
      </c>
      <c r="E543" s="37">
        <f t="shared" si="112"/>
        <v>215.08754937890254</v>
      </c>
      <c r="F543" s="37">
        <f t="shared" si="117"/>
        <v>1.1741056167686434</v>
      </c>
      <c r="G543" s="37">
        <f t="shared" si="118"/>
        <v>1.0222993278647561E-2</v>
      </c>
      <c r="I543" s="33"/>
      <c r="Q543" s="46">
        <v>214.8563743</v>
      </c>
      <c r="R543" s="46">
        <v>0.99271158900000001</v>
      </c>
      <c r="S543" s="46">
        <v>8.6528869999999997E-3</v>
      </c>
    </row>
    <row r="544" spans="1:19" x14ac:dyDescent="0.2">
      <c r="A544" s="1">
        <v>13.032</v>
      </c>
      <c r="B544" s="14">
        <v>111.3783784</v>
      </c>
      <c r="C544" s="14">
        <v>10.23423423</v>
      </c>
      <c r="D544" s="14">
        <v>10.92985004</v>
      </c>
      <c r="E544" s="37">
        <f t="shared" si="112"/>
        <v>215.14214119139967</v>
      </c>
      <c r="F544" s="37">
        <f t="shared" si="117"/>
        <v>1.1822755414975934</v>
      </c>
      <c r="G544" s="37">
        <f t="shared" si="118"/>
        <v>1.0276093934981747E-2</v>
      </c>
      <c r="I544" s="33"/>
      <c r="Q544" s="46">
        <v>214.90255629999999</v>
      </c>
      <c r="R544" s="46">
        <v>1.000679157</v>
      </c>
      <c r="S544" s="46">
        <v>8.7073919999999996E-3</v>
      </c>
    </row>
    <row r="545" spans="1:19" x14ac:dyDescent="0.2">
      <c r="A545" s="1">
        <v>13.055999999999999</v>
      </c>
      <c r="B545" s="14">
        <v>110.5765766</v>
      </c>
      <c r="C545" s="14">
        <v>10.10810811</v>
      </c>
      <c r="D545" s="14">
        <v>10.91700501</v>
      </c>
      <c r="E545" s="37">
        <f t="shared" si="112"/>
        <v>215.36468392216057</v>
      </c>
      <c r="F545" s="37">
        <f t="shared" si="117"/>
        <v>1.1859685875645007</v>
      </c>
      <c r="G545" s="37">
        <f t="shared" si="118"/>
        <v>1.0279794164875721E-2</v>
      </c>
      <c r="I545" s="33"/>
      <c r="Q545" s="46">
        <v>215.09132260000001</v>
      </c>
      <c r="R545" s="46">
        <v>1.0081274</v>
      </c>
      <c r="S545" s="46">
        <v>8.7493999999999992E-3</v>
      </c>
    </row>
    <row r="546" spans="1:19" x14ac:dyDescent="0.2">
      <c r="A546" s="1">
        <v>13.08</v>
      </c>
      <c r="B546" s="14">
        <v>109.6486486</v>
      </c>
      <c r="C546" s="14">
        <v>10</v>
      </c>
      <c r="D546" s="14">
        <v>10.91295073</v>
      </c>
      <c r="E546" s="37">
        <f t="shared" si="112"/>
        <v>215.43478585378759</v>
      </c>
      <c r="F546" s="37">
        <f t="shared" si="117"/>
        <v>1.1913909340622844</v>
      </c>
      <c r="G546" s="37">
        <f t="shared" si="118"/>
        <v>1.0315453312921096E-2</v>
      </c>
      <c r="I546" s="33"/>
      <c r="Q546" s="46">
        <v>215.15095249999999</v>
      </c>
      <c r="R546" s="46">
        <v>1.01410058</v>
      </c>
      <c r="S546" s="46">
        <v>8.791999E-3</v>
      </c>
    </row>
    <row r="547" spans="1:19" x14ac:dyDescent="0.2">
      <c r="A547" s="1">
        <v>13.103999999999999</v>
      </c>
      <c r="B547" s="14">
        <v>108.5675676</v>
      </c>
      <c r="C547" s="14">
        <v>9.8468468470000001</v>
      </c>
      <c r="D547" s="14">
        <v>10.91192904</v>
      </c>
      <c r="E547" s="37">
        <f t="shared" si="112"/>
        <v>215.45244128238895</v>
      </c>
      <c r="F547" s="37">
        <f t="shared" si="117"/>
        <v>1.2016549983617615</v>
      </c>
      <c r="G547" s="37">
        <f t="shared" si="118"/>
        <v>1.038441782805961E-2</v>
      </c>
      <c r="I547" s="33"/>
      <c r="Q547" s="46">
        <v>215.1659832</v>
      </c>
      <c r="R547" s="46">
        <v>1.02318343</v>
      </c>
      <c r="S547" s="46">
        <v>8.8538809999999992E-3</v>
      </c>
    </row>
    <row r="548" spans="1:19" x14ac:dyDescent="0.2">
      <c r="A548" s="1">
        <v>13.128</v>
      </c>
      <c r="B548" s="14">
        <v>107.6756757</v>
      </c>
      <c r="C548" s="14">
        <v>9.801801802</v>
      </c>
      <c r="D548" s="14">
        <v>10.914838980000001</v>
      </c>
      <c r="E548" s="37">
        <f t="shared" si="112"/>
        <v>215.40214467078351</v>
      </c>
      <c r="F548" s="37">
        <f t="shared" si="117"/>
        <v>1.204599024438687</v>
      </c>
      <c r="G548" s="37">
        <f t="shared" si="118"/>
        <v>1.042494703248658E-2</v>
      </c>
      <c r="I548" s="33"/>
      <c r="Q548" s="46">
        <v>215.1231774</v>
      </c>
      <c r="R548" s="46">
        <v>1.024701291</v>
      </c>
      <c r="S548" s="46">
        <v>8.8795599999999999E-3</v>
      </c>
    </row>
    <row r="549" spans="1:19" x14ac:dyDescent="0.2">
      <c r="A549" s="1">
        <v>13.151999999999999</v>
      </c>
      <c r="B549" s="14">
        <v>106.85585589999999</v>
      </c>
      <c r="C549" s="14">
        <v>9.7387387390000004</v>
      </c>
      <c r="D549" s="14">
        <v>10.92176407</v>
      </c>
      <c r="E549" s="37">
        <f t="shared" si="112"/>
        <v>215.28231079898083</v>
      </c>
      <c r="F549" s="37">
        <f t="shared" si="117"/>
        <v>1.210913376157748</v>
      </c>
      <c r="G549" s="37">
        <f t="shared" si="118"/>
        <v>1.048956467869035E-2</v>
      </c>
      <c r="I549" s="33"/>
      <c r="Q549" s="46">
        <v>215.02135709999999</v>
      </c>
      <c r="R549" s="46">
        <v>1.027700238</v>
      </c>
      <c r="S549" s="46">
        <v>8.9132810000000003E-3</v>
      </c>
    </row>
    <row r="550" spans="1:19" x14ac:dyDescent="0.2">
      <c r="A550" s="1">
        <v>13.176</v>
      </c>
      <c r="B550" s="14">
        <v>105.6576577</v>
      </c>
      <c r="C550" s="14">
        <v>9.7387387390000004</v>
      </c>
      <c r="D550" s="14">
        <v>10.924087869999999</v>
      </c>
      <c r="E550" s="37">
        <f t="shared" si="112"/>
        <v>215.24205534390072</v>
      </c>
      <c r="F550" s="37">
        <f t="shared" si="117"/>
        <v>1.208871436236733</v>
      </c>
      <c r="G550" s="37">
        <f t="shared" si="118"/>
        <v>1.0513273765827131E-2</v>
      </c>
      <c r="I550" s="33"/>
      <c r="Q550" s="46">
        <v>214.9872057</v>
      </c>
      <c r="R550" s="46">
        <v>1.0251703999999999</v>
      </c>
      <c r="S550" s="46">
        <v>8.9262370000000001E-3</v>
      </c>
    </row>
    <row r="551" spans="1:19" x14ac:dyDescent="0.2">
      <c r="A551" s="1">
        <v>13.2</v>
      </c>
      <c r="B551" s="14">
        <v>104.9469027</v>
      </c>
      <c r="C551" s="14">
        <v>9.6460176989999997</v>
      </c>
      <c r="D551" s="14">
        <v>10.917145400000001</v>
      </c>
      <c r="E551" s="37">
        <f t="shared" si="112"/>
        <v>215.36225527011621</v>
      </c>
      <c r="F551" s="37">
        <f t="shared" ref="F551:F560" si="119" xml:space="preserve"> E551^2*(1/SQRT(C551)-1/SQRT(B551))/((H$7-H$10*E551^2)*SQRT(11*113))</f>
        <v>1.2018805349058175</v>
      </c>
      <c r="G551" s="37">
        <f xml:space="preserve"> E551*(1/SQRT(C551)+1/SQRT(B551))/((H$7-H$10*E551^2)*SQRT(11*113))</f>
        <v>1.0436813955502411E-2</v>
      </c>
      <c r="I551" s="33"/>
      <c r="Q551" s="46">
        <v>215.0892581</v>
      </c>
      <c r="R551" s="46">
        <v>1.021605579</v>
      </c>
      <c r="S551" s="46">
        <v>8.8826129999999993E-3</v>
      </c>
    </row>
    <row r="552" spans="1:19" x14ac:dyDescent="0.2">
      <c r="A552" s="1">
        <v>13.224</v>
      </c>
      <c r="B552" s="14">
        <v>104.21238940000001</v>
      </c>
      <c r="C552" s="14">
        <v>9.6106194689999995</v>
      </c>
      <c r="D552" s="14">
        <v>10.908130460000001</v>
      </c>
      <c r="E552" s="37">
        <f t="shared" si="112"/>
        <v>215.51804630412701</v>
      </c>
      <c r="F552" s="37">
        <f t="shared" si="119"/>
        <v>1.1996993029006915</v>
      </c>
      <c r="G552" s="37">
        <f t="shared" ref="G552:G560" si="120" xml:space="preserve"> E552*(1/SQRT(C552)+1/SQRT(B552))/((H$7-H$10*E552^2)*SQRT(11*113))</f>
        <v>1.0421993080208872E-2</v>
      </c>
      <c r="I552" s="33"/>
      <c r="Q552" s="46">
        <v>215.22187959999999</v>
      </c>
      <c r="R552" s="46">
        <v>1.0228013970000001</v>
      </c>
      <c r="S552" s="46">
        <v>8.8974780000000003E-3</v>
      </c>
    </row>
    <row r="553" spans="1:19" x14ac:dyDescent="0.2">
      <c r="A553" s="1">
        <v>13.247999999999999</v>
      </c>
      <c r="B553" s="14">
        <v>103.2743363</v>
      </c>
      <c r="C553" s="14">
        <v>9.4867256639999997</v>
      </c>
      <c r="D553" s="14">
        <v>10.895690719999999</v>
      </c>
      <c r="E553" s="37">
        <f t="shared" si="112"/>
        <v>215.73248981502846</v>
      </c>
      <c r="F553" s="37">
        <f t="shared" si="119"/>
        <v>1.2037142238937244</v>
      </c>
      <c r="G553" s="37">
        <f t="shared" si="120"/>
        <v>1.0432757572544442E-2</v>
      </c>
      <c r="I553" s="33"/>
      <c r="Q553" s="46">
        <v>215.4050771</v>
      </c>
      <c r="R553" s="46">
        <v>1.0304211780000001</v>
      </c>
      <c r="S553" s="46">
        <v>8.9443769999999999E-3</v>
      </c>
    </row>
    <row r="554" spans="1:19" x14ac:dyDescent="0.2">
      <c r="A554" s="1">
        <v>13.272</v>
      </c>
      <c r="B554" s="14">
        <v>102.34513269999999</v>
      </c>
      <c r="C554" s="14">
        <v>9.3805309730000008</v>
      </c>
      <c r="D554" s="14">
        <v>10.88467973</v>
      </c>
      <c r="E554" s="37">
        <f t="shared" si="112"/>
        <v>215.9217956712784</v>
      </c>
      <c r="F554" s="37">
        <f t="shared" si="119"/>
        <v>1.2068480442867873</v>
      </c>
      <c r="G554" s="37">
        <f t="shared" si="120"/>
        <v>1.0443016762839874E-2</v>
      </c>
      <c r="I554" s="33"/>
      <c r="Q554" s="46">
        <v>215.56741980000001</v>
      </c>
      <c r="R554" s="46">
        <v>1.0368035280000001</v>
      </c>
      <c r="S554" s="46">
        <v>8.9863479999999999E-3</v>
      </c>
    </row>
    <row r="555" spans="1:19" x14ac:dyDescent="0.2">
      <c r="A555" s="1">
        <v>13.295999999999999</v>
      </c>
      <c r="B555" s="14">
        <v>101.2654867</v>
      </c>
      <c r="C555" s="14">
        <v>9.2831858409999999</v>
      </c>
      <c r="D555" s="14">
        <v>10.87046097</v>
      </c>
      <c r="E555" s="37">
        <f t="shared" si="112"/>
        <v>216.16555714842025</v>
      </c>
      <c r="F555" s="37">
        <f t="shared" si="119"/>
        <v>1.2076800746563685</v>
      </c>
      <c r="G555" s="37">
        <f t="shared" si="120"/>
        <v>1.0439035896359172E-2</v>
      </c>
      <c r="I555" s="33"/>
      <c r="Q555" s="46">
        <v>215.7773148</v>
      </c>
      <c r="R555" s="46">
        <v>1.042264855</v>
      </c>
      <c r="S555" s="46">
        <v>9.0254170000000009E-3</v>
      </c>
    </row>
    <row r="556" spans="1:19" x14ac:dyDescent="0.2">
      <c r="A556" s="1">
        <v>13.32</v>
      </c>
      <c r="B556" s="14">
        <v>100.3628319</v>
      </c>
      <c r="C556" s="14">
        <v>9.238938053</v>
      </c>
      <c r="D556" s="14">
        <v>10.86768041</v>
      </c>
      <c r="E556" s="37">
        <f t="shared" si="112"/>
        <v>216.21313584117951</v>
      </c>
      <c r="F556" s="37">
        <f t="shared" si="119"/>
        <v>1.2084155381936681</v>
      </c>
      <c r="G556" s="37">
        <f t="shared" si="120"/>
        <v>1.0457659212134584E-2</v>
      </c>
      <c r="I556" s="33"/>
      <c r="Q556" s="46">
        <v>215.81839489999999</v>
      </c>
      <c r="R556" s="46">
        <v>1.043823865</v>
      </c>
      <c r="S556" s="46">
        <v>9.0498009999999997E-3</v>
      </c>
    </row>
    <row r="557" spans="1:19" x14ac:dyDescent="0.2">
      <c r="A557" s="1">
        <v>13.343999999999999</v>
      </c>
      <c r="B557" s="14">
        <v>99.522123890000003</v>
      </c>
      <c r="C557" s="14">
        <v>9.159292035</v>
      </c>
      <c r="D557" s="14">
        <v>10.860981860000001</v>
      </c>
      <c r="E557" s="37">
        <f t="shared" si="112"/>
        <v>216.32763604913069</v>
      </c>
      <c r="F557" s="37">
        <f t="shared" si="119"/>
        <v>1.2111852871848858</v>
      </c>
      <c r="G557" s="37">
        <f t="shared" si="120"/>
        <v>1.0475219441073829E-2</v>
      </c>
      <c r="I557" s="33"/>
      <c r="Q557" s="46">
        <v>215.91740490000001</v>
      </c>
      <c r="R557" s="46">
        <v>1.0484420940000001</v>
      </c>
      <c r="S557" s="46">
        <v>9.0849250000000006E-3</v>
      </c>
    </row>
    <row r="558" spans="1:19" x14ac:dyDescent="0.2">
      <c r="A558" s="1">
        <v>13.368</v>
      </c>
      <c r="B558" s="14">
        <v>98.769911500000006</v>
      </c>
      <c r="C558" s="14">
        <v>9.0707964600000004</v>
      </c>
      <c r="D558" s="14">
        <v>10.85527239</v>
      </c>
      <c r="E558" s="37">
        <f t="shared" si="112"/>
        <v>216.42509670510682</v>
      </c>
      <c r="F558" s="37">
        <f t="shared" si="119"/>
        <v>1.2154810083801175</v>
      </c>
      <c r="G558" s="37">
        <f t="shared" si="120"/>
        <v>1.0500196006060423E-2</v>
      </c>
      <c r="I558" s="33"/>
      <c r="Q558" s="46">
        <v>216.00184609999999</v>
      </c>
      <c r="R558" s="46">
        <v>1.054057703</v>
      </c>
      <c r="S558" s="46">
        <v>9.1235480000000004E-3</v>
      </c>
    </row>
    <row r="559" spans="1:19" x14ac:dyDescent="0.2">
      <c r="A559" s="1">
        <v>13.391999999999999</v>
      </c>
      <c r="B559" s="14">
        <v>97.68141593</v>
      </c>
      <c r="C559" s="14">
        <v>8.9911504420000004</v>
      </c>
      <c r="D559" s="14">
        <v>10.84697974</v>
      </c>
      <c r="E559" s="37">
        <f t="shared" si="112"/>
        <v>216.56643638561596</v>
      </c>
      <c r="F559" s="37">
        <f t="shared" si="119"/>
        <v>1.217125600706793</v>
      </c>
      <c r="G559" s="37">
        <f t="shared" si="120"/>
        <v>1.0515482200245712E-2</v>
      </c>
      <c r="I559" s="33"/>
      <c r="Q559" s="46">
        <v>216.12457470000001</v>
      </c>
      <c r="R559" s="46">
        <v>1.0582320119999999</v>
      </c>
      <c r="S559" s="46">
        <v>9.1613969999999999E-3</v>
      </c>
    </row>
    <row r="560" spans="1:19" x14ac:dyDescent="0.2">
      <c r="A560" s="1">
        <v>13.416</v>
      </c>
      <c r="B560" s="14">
        <v>96.672566369999998</v>
      </c>
      <c r="C560" s="14">
        <v>8.9380530969999992</v>
      </c>
      <c r="D560" s="14">
        <v>10.83633753</v>
      </c>
      <c r="E560" s="37">
        <f t="shared" si="112"/>
        <v>216.74745139292693</v>
      </c>
      <c r="F560" s="37">
        <f t="shared" si="119"/>
        <v>1.2155693853595064</v>
      </c>
      <c r="G560" s="37">
        <f t="shared" si="120"/>
        <v>1.0508932400416997E-2</v>
      </c>
      <c r="I560" s="33"/>
      <c r="Q560" s="46">
        <v>216.2822195</v>
      </c>
      <c r="R560" s="46">
        <v>1.0603822119999999</v>
      </c>
      <c r="S560" s="46">
        <v>9.1870159999999992E-3</v>
      </c>
    </row>
    <row r="561" spans="1:19" x14ac:dyDescent="0.2">
      <c r="A561" s="1">
        <v>13.44</v>
      </c>
      <c r="B561" s="14">
        <v>95.956521739999999</v>
      </c>
      <c r="C561" s="14">
        <v>8.8695652169999999</v>
      </c>
      <c r="D561" s="14">
        <v>10.81998974</v>
      </c>
      <c r="E561" s="37">
        <f t="shared" si="112"/>
        <v>217.02471487383494</v>
      </c>
      <c r="F561" s="37">
        <f t="shared" ref="F561:F570" si="121" xml:space="preserve"> E561^2*(1/SQRT(C561)-1/SQRT(B561))/((H$7-H$10*E561^2)*SQRT(11*115))</f>
        <v>1.2036670120889887</v>
      </c>
      <c r="G561" s="37">
        <f xml:space="preserve"> E561*(1/SQRT(C561)+1/SQRT(B561))/((H$7-H$10*E561^2)*SQRT(11*115))</f>
        <v>1.0391842051586964E-2</v>
      </c>
      <c r="I561" s="33"/>
      <c r="Q561" s="46">
        <v>216.52469540000001</v>
      </c>
      <c r="R561" s="46">
        <v>1.0552871749999999</v>
      </c>
      <c r="S561" s="46">
        <v>9.1318460000000008E-3</v>
      </c>
    </row>
    <row r="562" spans="1:19" x14ac:dyDescent="0.2">
      <c r="A562" s="1">
        <v>13.464</v>
      </c>
      <c r="B562" s="14">
        <v>95</v>
      </c>
      <c r="C562" s="14">
        <v>8.7913043480000006</v>
      </c>
      <c r="D562" s="14">
        <v>10.809854</v>
      </c>
      <c r="E562" s="37">
        <f t="shared" si="112"/>
        <v>217.1961421696125</v>
      </c>
      <c r="F562" s="37">
        <f t="shared" si="121"/>
        <v>1.2050252273022926</v>
      </c>
      <c r="G562" s="37">
        <f t="shared" ref="G562:G570" si="122" xml:space="preserve"> E562*(1/SQRT(C562)+1/SQRT(B562))/((H$7-H$10*E562^2)*SQRT(11*115))</f>
        <v>1.0399383360628628E-2</v>
      </c>
      <c r="I562" s="33"/>
      <c r="Q562" s="46">
        <v>216.67522220000001</v>
      </c>
      <c r="R562" s="46">
        <v>1.0597353410000001</v>
      </c>
      <c r="S562" s="46">
        <v>9.167517E-3</v>
      </c>
    </row>
    <row r="563" spans="1:19" x14ac:dyDescent="0.2">
      <c r="A563" s="1">
        <v>13.488</v>
      </c>
      <c r="B563" s="14">
        <v>94.026086960000001</v>
      </c>
      <c r="C563" s="14">
        <v>8.7217391299999996</v>
      </c>
      <c r="D563" s="14">
        <v>10.80538853</v>
      </c>
      <c r="E563" s="37">
        <f t="shared" si="112"/>
        <v>217.27155282377595</v>
      </c>
      <c r="F563" s="37">
        <f t="shared" si="121"/>
        <v>1.2075812587586012</v>
      </c>
      <c r="G563" s="37">
        <f t="shared" si="122"/>
        <v>1.0426076561380566E-2</v>
      </c>
      <c r="I563" s="33"/>
      <c r="Q563" s="46">
        <v>216.7415853</v>
      </c>
      <c r="R563" s="46">
        <v>1.0634153239999999</v>
      </c>
      <c r="S563" s="46">
        <v>9.2038190000000002E-3</v>
      </c>
    </row>
    <row r="564" spans="1:19" x14ac:dyDescent="0.2">
      <c r="A564" s="1">
        <v>13.512</v>
      </c>
      <c r="B564" s="14">
        <v>93.4</v>
      </c>
      <c r="C564" s="14">
        <v>8.6521739130000004</v>
      </c>
      <c r="D564" s="14">
        <v>10.79074037</v>
      </c>
      <c r="E564" s="37">
        <f t="shared" si="112"/>
        <v>217.51843827422456</v>
      </c>
      <c r="F564" s="37">
        <f t="shared" si="121"/>
        <v>1.2075083874554222</v>
      </c>
      <c r="G564" s="37">
        <f t="shared" si="122"/>
        <v>1.0408977820502008E-2</v>
      </c>
      <c r="I564" s="33"/>
      <c r="Q564" s="46">
        <v>216.95947459999999</v>
      </c>
      <c r="R564" s="46">
        <v>1.068023036</v>
      </c>
      <c r="S564" s="46">
        <v>9.2303039999999999E-3</v>
      </c>
    </row>
    <row r="565" spans="1:19" x14ac:dyDescent="0.2">
      <c r="A565" s="1">
        <v>13.536</v>
      </c>
      <c r="B565" s="14">
        <v>92.634782610000002</v>
      </c>
      <c r="C565" s="14">
        <v>8.5826086959999994</v>
      </c>
      <c r="D565" s="14">
        <v>10.78446486</v>
      </c>
      <c r="E565" s="37">
        <f t="shared" si="112"/>
        <v>217.62398286382754</v>
      </c>
      <c r="F565" s="37">
        <f t="shared" si="121"/>
        <v>1.2101088104436288</v>
      </c>
      <c r="G565" s="37">
        <f t="shared" si="122"/>
        <v>1.0426873407644347E-2</v>
      </c>
      <c r="I565" s="33"/>
      <c r="Q565" s="46">
        <v>217.0529142</v>
      </c>
      <c r="R565" s="46">
        <v>1.0723168679999999</v>
      </c>
      <c r="S565" s="46">
        <v>9.2639019999999992E-3</v>
      </c>
    </row>
    <row r="566" spans="1:19" x14ac:dyDescent="0.2">
      <c r="A566" s="1">
        <v>13.56</v>
      </c>
      <c r="B566" s="14">
        <v>91.8</v>
      </c>
      <c r="C566" s="14">
        <v>8.5565217390000008</v>
      </c>
      <c r="D566" s="14">
        <v>10.783196240000001</v>
      </c>
      <c r="E566" s="37">
        <f t="shared" si="112"/>
        <v>217.64530288167776</v>
      </c>
      <c r="F566" s="37">
        <f t="shared" si="121"/>
        <v>1.209904858373358</v>
      </c>
      <c r="G566" s="37">
        <f t="shared" si="122"/>
        <v>1.0445164569399375E-2</v>
      </c>
      <c r="I566" s="33"/>
      <c r="Q566" s="46">
        <v>217.07181009999999</v>
      </c>
      <c r="R566" s="46">
        <v>1.072538252</v>
      </c>
      <c r="S566" s="46">
        <v>9.2837349999999996E-3</v>
      </c>
    </row>
    <row r="567" spans="1:19" x14ac:dyDescent="0.2">
      <c r="A567" s="1">
        <v>13.584</v>
      </c>
      <c r="B567" s="14">
        <v>91.434782609999999</v>
      </c>
      <c r="C567" s="14">
        <v>8.5043478260000001</v>
      </c>
      <c r="D567" s="14">
        <v>10.784869840000001</v>
      </c>
      <c r="E567" s="37">
        <f t="shared" si="112"/>
        <v>217.61717575276879</v>
      </c>
      <c r="F567" s="37">
        <f t="shared" si="121"/>
        <v>1.214776327161009</v>
      </c>
      <c r="G567" s="37">
        <f t="shared" si="122"/>
        <v>1.04810618749696E-2</v>
      </c>
      <c r="I567" s="33"/>
      <c r="Q567" s="46">
        <v>217.04688250000001</v>
      </c>
      <c r="R567" s="46">
        <v>1.076323962</v>
      </c>
      <c r="S567" s="46">
        <v>9.3108979999999997E-3</v>
      </c>
    </row>
    <row r="568" spans="1:19" x14ac:dyDescent="0.2">
      <c r="A568" s="1">
        <v>13.608000000000001</v>
      </c>
      <c r="B568" s="14">
        <v>90.765217390000004</v>
      </c>
      <c r="C568" s="14">
        <v>8.3913043480000002</v>
      </c>
      <c r="D568" s="14">
        <v>10.79080166</v>
      </c>
      <c r="E568" s="37">
        <f t="shared" si="112"/>
        <v>217.51740680737237</v>
      </c>
      <c r="F568" s="37">
        <f t="shared" si="121"/>
        <v>1.2266925749568081</v>
      </c>
      <c r="G568" s="37">
        <f t="shared" si="122"/>
        <v>1.0567314334463519E-2</v>
      </c>
      <c r="I568" s="33"/>
      <c r="Q568" s="46">
        <v>216.95856230000001</v>
      </c>
      <c r="R568" s="46">
        <v>1.084971387</v>
      </c>
      <c r="S568" s="46">
        <v>9.3705349999999993E-3</v>
      </c>
    </row>
    <row r="569" spans="1:19" x14ac:dyDescent="0.2">
      <c r="A569" s="1">
        <v>13.632</v>
      </c>
      <c r="B569" s="14">
        <v>89.739130430000003</v>
      </c>
      <c r="C569" s="14">
        <v>8.3652173909999998</v>
      </c>
      <c r="D569" s="14">
        <v>10.79702711</v>
      </c>
      <c r="E569" s="37">
        <f t="shared" si="112"/>
        <v>217.41256988830614</v>
      </c>
      <c r="F569" s="37">
        <f t="shared" si="121"/>
        <v>1.2286484939345965</v>
      </c>
      <c r="G569" s="37">
        <f t="shared" si="122"/>
        <v>1.061866951596213E-2</v>
      </c>
      <c r="I569" s="33"/>
      <c r="Q569" s="46">
        <v>216.86592329999999</v>
      </c>
      <c r="R569" s="46">
        <v>1.0846858429999999</v>
      </c>
      <c r="S569" s="46">
        <v>9.3980929999999997E-3</v>
      </c>
    </row>
    <row r="570" spans="1:19" x14ac:dyDescent="0.2">
      <c r="A570" s="1">
        <v>13.656000000000001</v>
      </c>
      <c r="B570" s="14">
        <v>88.895652170000005</v>
      </c>
      <c r="C570" s="14">
        <v>8.2347826089999998</v>
      </c>
      <c r="D570" s="14">
        <v>10.7971691</v>
      </c>
      <c r="E570" s="37">
        <f t="shared" si="112"/>
        <v>217.41017721567684</v>
      </c>
      <c r="F570" s="37">
        <f t="shared" si="121"/>
        <v>1.2400971717289671</v>
      </c>
      <c r="G570" s="37">
        <f t="shared" si="122"/>
        <v>1.0695167429338827E-2</v>
      </c>
      <c r="I570" s="33"/>
      <c r="Q570" s="46">
        <v>216.863811</v>
      </c>
      <c r="R570" s="46">
        <v>1.0947465789999999</v>
      </c>
      <c r="S570" s="46">
        <v>9.4653840000000003E-3</v>
      </c>
    </row>
    <row r="571" spans="1:19" x14ac:dyDescent="0.2">
      <c r="A571" s="1">
        <v>13.68</v>
      </c>
      <c r="B571" s="14">
        <v>88.07692308</v>
      </c>
      <c r="C571" s="14">
        <v>8.153846154</v>
      </c>
      <c r="D571" s="14">
        <v>10.793157519999999</v>
      </c>
      <c r="E571" s="37">
        <f t="shared" si="112"/>
        <v>217.47774962994833</v>
      </c>
      <c r="F571" s="37">
        <f t="shared" ref="F571:F580" si="123" xml:space="preserve"> E571^2*(1/SQRT(C571)-1/SQRT(B571))/((H$7-H$10*E571^2)*SQRT(11*117))</f>
        <v>1.2342382387905522</v>
      </c>
      <c r="G571" s="37">
        <f xml:space="preserve"> E571*(1/SQRT(C571)+1/SQRT(B571))/((H$7-H$10*E571^2)*SQRT(11*117))</f>
        <v>1.0639101264920327E-2</v>
      </c>
      <c r="I571" s="33"/>
      <c r="Q571" s="46">
        <v>216.92349899999999</v>
      </c>
      <c r="R571" s="46">
        <v>1.090879962</v>
      </c>
      <c r="S571" s="46">
        <v>9.4273829999999992E-3</v>
      </c>
    </row>
    <row r="572" spans="1:19" x14ac:dyDescent="0.2">
      <c r="A572" s="1">
        <v>13.704000000000001</v>
      </c>
      <c r="B572" s="14">
        <v>87.529914529999999</v>
      </c>
      <c r="C572" s="14">
        <v>8.076923077</v>
      </c>
      <c r="D572" s="14">
        <v>10.80102325</v>
      </c>
      <c r="E572" s="37">
        <f t="shared" si="112"/>
        <v>217.34520437891049</v>
      </c>
      <c r="F572" s="37">
        <f t="shared" si="123"/>
        <v>1.2438851508722424</v>
      </c>
      <c r="G572" s="37">
        <f t="shared" ref="G572:G580" si="124" xml:space="preserve"> E572*(1/SQRT(C572)+1/SQRT(B572))/((H$7-H$10*E572^2)*SQRT(11*117))</f>
        <v>1.0717126699074292E-2</v>
      </c>
      <c r="I572" s="33"/>
      <c r="Q572" s="46">
        <v>216.8064866</v>
      </c>
      <c r="R572" s="46">
        <v>1.096823551</v>
      </c>
      <c r="S572" s="46">
        <v>9.473548E-3</v>
      </c>
    </row>
    <row r="573" spans="1:19" x14ac:dyDescent="0.2">
      <c r="A573" s="1">
        <v>13.728</v>
      </c>
      <c r="B573" s="14">
        <v>86.692307690000007</v>
      </c>
      <c r="C573" s="14">
        <v>7.9743589740000003</v>
      </c>
      <c r="D573" s="14">
        <v>10.80679844</v>
      </c>
      <c r="E573" s="37">
        <f t="shared" si="112"/>
        <v>217.24775048166126</v>
      </c>
      <c r="F573" s="37">
        <f t="shared" si="123"/>
        <v>1.2548842968067895</v>
      </c>
      <c r="G573" s="37">
        <f t="shared" si="124"/>
        <v>1.0805306574565394E-2</v>
      </c>
      <c r="I573" s="33"/>
      <c r="Q573" s="46">
        <v>216.720629</v>
      </c>
      <c r="R573" s="46">
        <v>1.1046016569999999</v>
      </c>
      <c r="S573" s="46">
        <v>9.5344169999999999E-3</v>
      </c>
    </row>
    <row r="574" spans="1:19" x14ac:dyDescent="0.2">
      <c r="A574" s="1">
        <v>13.752000000000001</v>
      </c>
      <c r="B574" s="14">
        <v>86.051282049999998</v>
      </c>
      <c r="C574" s="14">
        <v>7.9316239319999999</v>
      </c>
      <c r="D574" s="14">
        <v>10.807036269999999</v>
      </c>
      <c r="E574" s="37">
        <f t="shared" si="112"/>
        <v>217.24373471144469</v>
      </c>
      <c r="F574" s="37">
        <f t="shared" si="123"/>
        <v>1.2577886333366659</v>
      </c>
      <c r="G574" s="37">
        <f t="shared" si="124"/>
        <v>1.0837931648634194E-2</v>
      </c>
      <c r="I574" s="33"/>
      <c r="Q574" s="46">
        <v>216.71709430000001</v>
      </c>
      <c r="R574" s="46">
        <v>1.1070787609999999</v>
      </c>
      <c r="S574" s="46">
        <v>9.5624979999999991E-3</v>
      </c>
    </row>
    <row r="575" spans="1:19" x14ac:dyDescent="0.2">
      <c r="A575" s="1">
        <v>13.776</v>
      </c>
      <c r="B575" s="14">
        <v>85.264957260000003</v>
      </c>
      <c r="C575" s="14">
        <v>7.8974358970000003</v>
      </c>
      <c r="D575" s="14">
        <v>10.81655857</v>
      </c>
      <c r="E575" s="37">
        <f t="shared" si="112"/>
        <v>217.08278736987751</v>
      </c>
      <c r="F575" s="37">
        <f t="shared" si="123"/>
        <v>1.2627772362838821</v>
      </c>
      <c r="G575" s="37">
        <f t="shared" si="124"/>
        <v>1.0906722989904947E-2</v>
      </c>
      <c r="I575" s="33"/>
      <c r="Q575" s="46">
        <v>216.57563579999999</v>
      </c>
      <c r="R575" s="46">
        <v>1.108268458</v>
      </c>
      <c r="S575" s="46">
        <v>9.5946320000000005E-3</v>
      </c>
    </row>
    <row r="576" spans="1:19" x14ac:dyDescent="0.2">
      <c r="A576" s="1">
        <v>13.8</v>
      </c>
      <c r="B576" s="14">
        <v>84.61538462</v>
      </c>
      <c r="C576" s="14">
        <v>7.8717948719999997</v>
      </c>
      <c r="D576" s="14">
        <v>10.82906015</v>
      </c>
      <c r="E576" s="37">
        <f t="shared" si="112"/>
        <v>216.87099649436468</v>
      </c>
      <c r="F576" s="37">
        <f t="shared" si="123"/>
        <v>1.2684071798885606</v>
      </c>
      <c r="G576" s="37">
        <f t="shared" si="124"/>
        <v>1.0982248065132571E-2</v>
      </c>
      <c r="I576" s="33"/>
      <c r="Q576" s="46">
        <v>216.3901132</v>
      </c>
      <c r="R576" s="46">
        <v>1.1089613659999999</v>
      </c>
      <c r="S576" s="46">
        <v>9.6230559999999996E-3</v>
      </c>
    </row>
    <row r="577" spans="1:19" x14ac:dyDescent="0.2">
      <c r="A577" s="1">
        <v>13.824</v>
      </c>
      <c r="B577" s="14">
        <v>84.025641030000003</v>
      </c>
      <c r="C577" s="14">
        <v>7.769230769</v>
      </c>
      <c r="D577" s="14">
        <v>10.83670721</v>
      </c>
      <c r="E577" s="37">
        <f t="shared" si="112"/>
        <v>216.74117037294806</v>
      </c>
      <c r="F577" s="37">
        <f t="shared" si="123"/>
        <v>1.2814504722263029</v>
      </c>
      <c r="G577" s="37">
        <f t="shared" si="124"/>
        <v>1.1079040145389987E-2</v>
      </c>
      <c r="I577" s="33"/>
      <c r="Q577" s="46">
        <v>216.2767407</v>
      </c>
      <c r="R577" s="46">
        <v>1.117724596</v>
      </c>
      <c r="S577" s="46">
        <v>9.6842660000000004E-3</v>
      </c>
    </row>
    <row r="578" spans="1:19" x14ac:dyDescent="0.2">
      <c r="A578" s="1">
        <v>13.848000000000001</v>
      </c>
      <c r="B578" s="14">
        <v>83.470085470000001</v>
      </c>
      <c r="C578" s="14">
        <v>7.7179487179999997</v>
      </c>
      <c r="D578" s="14">
        <v>10.845918040000001</v>
      </c>
      <c r="E578" s="37">
        <f t="shared" si="112"/>
        <v>216.58451363021098</v>
      </c>
      <c r="F578" s="37">
        <f t="shared" si="123"/>
        <v>1.2893388233108511</v>
      </c>
      <c r="G578" s="37">
        <f t="shared" si="124"/>
        <v>1.1155345027587771E-2</v>
      </c>
      <c r="I578" s="33"/>
      <c r="Q578" s="46">
        <v>216.1402946</v>
      </c>
      <c r="R578" s="46">
        <v>1.121389647</v>
      </c>
      <c r="S578" s="46">
        <v>9.7221909999999998E-3</v>
      </c>
    </row>
    <row r="579" spans="1:19" x14ac:dyDescent="0.2">
      <c r="A579" s="1">
        <v>13.872</v>
      </c>
      <c r="B579" s="14">
        <v>82.85470085</v>
      </c>
      <c r="C579" s="14">
        <v>7.6581196580000004</v>
      </c>
      <c r="D579" s="14">
        <v>10.852275240000001</v>
      </c>
      <c r="E579" s="37">
        <f t="shared" ref="E579:E630" si="125" xml:space="preserve"> (2*H$7)/(LN(D579)-H$4+SQRT((LN(D579)-H$4)^2-4*H$7*H$10))</f>
        <v>216.47620943099699</v>
      </c>
      <c r="F579" s="37">
        <f t="shared" si="123"/>
        <v>1.2970177818294766</v>
      </c>
      <c r="G579" s="37">
        <f t="shared" si="124"/>
        <v>1.1225959667735626E-2</v>
      </c>
      <c r="I579" s="33"/>
      <c r="Q579" s="46">
        <v>216.04619170000001</v>
      </c>
      <c r="R579" s="46">
        <v>1.1258259260000001</v>
      </c>
      <c r="S579" s="46">
        <v>9.7636530000000006E-3</v>
      </c>
    </row>
    <row r="580" spans="1:19" x14ac:dyDescent="0.2">
      <c r="A580" s="1">
        <v>13.896000000000001</v>
      </c>
      <c r="B580" s="14">
        <v>82.307692309999993</v>
      </c>
      <c r="C580" s="14">
        <v>7.5982905980000002</v>
      </c>
      <c r="D580" s="14">
        <v>10.875829550000001</v>
      </c>
      <c r="E580" s="37">
        <f t="shared" si="125"/>
        <v>216.07361114362183</v>
      </c>
      <c r="F580" s="37">
        <f t="shared" si="123"/>
        <v>1.3120808969775477</v>
      </c>
      <c r="G580" s="37">
        <f t="shared" si="124"/>
        <v>1.1372849435219863E-2</v>
      </c>
      <c r="I580" s="33"/>
      <c r="Q580" s="46">
        <v>215.69803060000001</v>
      </c>
      <c r="R580" s="46">
        <v>1.130423797</v>
      </c>
      <c r="S580" s="46">
        <v>9.8153440000000002E-3</v>
      </c>
    </row>
    <row r="581" spans="1:19" x14ac:dyDescent="0.2">
      <c r="A581" s="1">
        <v>13.92</v>
      </c>
      <c r="B581" s="14">
        <v>81.857142859999996</v>
      </c>
      <c r="C581" s="14">
        <v>7.4873949580000003</v>
      </c>
      <c r="D581" s="14">
        <v>10.916589650000001</v>
      </c>
      <c r="E581" s="37">
        <f t="shared" si="125"/>
        <v>215.37186890191603</v>
      </c>
      <c r="F581" s="37">
        <f t="shared" ref="F581:F590" si="126" xml:space="preserve"> E581^2*(1/SQRT(C581)-1/SQRT(B581))/((H$7-H$10*E581^2)*SQRT(11*119))</f>
        <v>1.3304975030332347</v>
      </c>
      <c r="G581" s="37">
        <f xml:space="preserve"> E581*(1/SQRT(C581)+1/SQRT(B581))/((H$7-H$10*E581^2)*SQRT(11*119))</f>
        <v>1.1534527611261532E-2</v>
      </c>
      <c r="I581" s="33"/>
      <c r="Q581" s="46">
        <v>215.0974305</v>
      </c>
      <c r="R581" s="46">
        <v>1.1311397839999999</v>
      </c>
      <c r="S581" s="46">
        <v>9.8187399999999994E-3</v>
      </c>
    </row>
    <row r="582" spans="1:19" x14ac:dyDescent="0.2">
      <c r="A582" s="1">
        <v>13.944000000000001</v>
      </c>
      <c r="B582" s="14">
        <v>81.050420169999995</v>
      </c>
      <c r="C582" s="14">
        <v>7.4453781509999999</v>
      </c>
      <c r="D582" s="14">
        <v>10.961760099999999</v>
      </c>
      <c r="E582" s="37">
        <f t="shared" si="125"/>
        <v>214.58632288393795</v>
      </c>
      <c r="F582" s="37">
        <f t="shared" si="126"/>
        <v>1.3531247965410877</v>
      </c>
      <c r="G582" s="37">
        <f t="shared" ref="G582:G590" si="127" xml:space="preserve"> E582*(1/SQRT(C582)+1/SQRT(B582))/((H$7-H$10*E582^2)*SQRT(11*119))</f>
        <v>1.179042926814378E-2</v>
      </c>
      <c r="I582" s="33"/>
      <c r="Q582" s="46">
        <v>214.4346554</v>
      </c>
      <c r="R582" s="46">
        <v>1.1328769750000001</v>
      </c>
      <c r="S582" s="46">
        <v>9.878286E-3</v>
      </c>
    </row>
    <row r="583" spans="1:19" x14ac:dyDescent="0.2">
      <c r="A583" s="1">
        <v>13.968</v>
      </c>
      <c r="B583" s="14">
        <v>80.521008399999999</v>
      </c>
      <c r="C583" s="14">
        <v>7.361344538</v>
      </c>
      <c r="D583" s="14">
        <v>11.00651661</v>
      </c>
      <c r="E583" s="37">
        <f t="shared" si="125"/>
        <v>213.7992975642583</v>
      </c>
      <c r="F583" s="37">
        <f t="shared" si="126"/>
        <v>1.3833916520613465</v>
      </c>
      <c r="G583" s="37">
        <f t="shared" si="127"/>
        <v>1.2079203783183213E-2</v>
      </c>
      <c r="I583" s="33"/>
      <c r="Q583" s="46">
        <v>213.7808957</v>
      </c>
      <c r="R583" s="46">
        <v>1.1400278619999999</v>
      </c>
      <c r="S583" s="46">
        <v>9.9551090000000002E-3</v>
      </c>
    </row>
    <row r="584" spans="1:19" x14ac:dyDescent="0.2">
      <c r="A584" s="1">
        <v>13.992000000000001</v>
      </c>
      <c r="B584" s="14">
        <v>79.899159659999995</v>
      </c>
      <c r="C584" s="14">
        <v>7.3025210080000003</v>
      </c>
      <c r="D584" s="14">
        <v>11.056923619999999</v>
      </c>
      <c r="E584" s="37">
        <f t="shared" si="125"/>
        <v>212.9018493086254</v>
      </c>
      <c r="F584" s="37">
        <f t="shared" si="126"/>
        <v>1.4143686210946174</v>
      </c>
      <c r="G584" s="37">
        <f t="shared" si="127"/>
        <v>1.2400624755326826E-2</v>
      </c>
      <c r="I584" s="33"/>
      <c r="Q584" s="46">
        <v>213.04813680000001</v>
      </c>
      <c r="R584" s="46">
        <v>1.1440282470000001</v>
      </c>
      <c r="S584" s="46">
        <v>1.0023499999999999E-2</v>
      </c>
    </row>
    <row r="585" spans="1:19" x14ac:dyDescent="0.2">
      <c r="A585" s="1">
        <v>14.016</v>
      </c>
      <c r="B585" s="14">
        <v>79.344537819999999</v>
      </c>
      <c r="C585" s="14">
        <v>7.1428571429999996</v>
      </c>
      <c r="D585" s="14">
        <v>11.10092923</v>
      </c>
      <c r="E585" s="37">
        <f t="shared" si="125"/>
        <v>212.10811420490842</v>
      </c>
      <c r="F585" s="37">
        <f t="shared" si="126"/>
        <v>1.4585734991110202</v>
      </c>
      <c r="G585" s="37">
        <f t="shared" si="127"/>
        <v>1.2771838332564543E-2</v>
      </c>
      <c r="I585" s="33"/>
      <c r="Q585" s="46">
        <v>212.41152339999999</v>
      </c>
      <c r="R585" s="46">
        <v>1.15986309</v>
      </c>
      <c r="S585" s="46">
        <v>1.0141706E-2</v>
      </c>
    </row>
    <row r="586" spans="1:19" x14ac:dyDescent="0.2">
      <c r="A586" s="1">
        <v>14.04</v>
      </c>
      <c r="B586" s="14">
        <v>78.714285709999999</v>
      </c>
      <c r="C586" s="14">
        <v>7</v>
      </c>
      <c r="D586" s="14">
        <v>11.146469</v>
      </c>
      <c r="E586" s="37">
        <f t="shared" si="125"/>
        <v>211.27590246877915</v>
      </c>
      <c r="F586" s="37">
        <f t="shared" si="126"/>
        <v>1.503698605894644</v>
      </c>
      <c r="G586" s="37">
        <f t="shared" si="127"/>
        <v>1.3165841759428688E-2</v>
      </c>
      <c r="I586" s="33"/>
      <c r="Q586" s="46">
        <v>211.7557707</v>
      </c>
      <c r="R586" s="46">
        <v>1.173924183</v>
      </c>
      <c r="S586" s="46">
        <v>1.0255164000000001E-2</v>
      </c>
    </row>
    <row r="587" spans="1:19" x14ac:dyDescent="0.2">
      <c r="A587" s="1">
        <v>14.064</v>
      </c>
      <c r="B587" s="14">
        <v>77.966386549999996</v>
      </c>
      <c r="C587" s="14">
        <v>6.9327731090000002</v>
      </c>
      <c r="D587" s="14">
        <v>11.184340479999999</v>
      </c>
      <c r="E587" s="37">
        <f t="shared" si="125"/>
        <v>210.57488152592404</v>
      </c>
      <c r="F587" s="37">
        <f t="shared" si="126"/>
        <v>1.5344162949430715</v>
      </c>
      <c r="G587" s="37">
        <f t="shared" si="127"/>
        <v>1.34790641387816E-2</v>
      </c>
      <c r="I587" s="33"/>
      <c r="Q587" s="46">
        <v>211.2128194</v>
      </c>
      <c r="R587" s="46">
        <v>1.178917483</v>
      </c>
      <c r="S587" s="46">
        <v>1.0324909E-2</v>
      </c>
    </row>
    <row r="588" spans="1:19" x14ac:dyDescent="0.2">
      <c r="A588" s="1">
        <v>14.087999999999999</v>
      </c>
      <c r="B588" s="14">
        <v>77.252100839999997</v>
      </c>
      <c r="C588" s="14">
        <v>6.8319327730000001</v>
      </c>
      <c r="D588" s="14">
        <v>11.21751652</v>
      </c>
      <c r="E588" s="37">
        <f t="shared" si="125"/>
        <v>209.95367461970696</v>
      </c>
      <c r="F588" s="37">
        <f t="shared" si="126"/>
        <v>1.5692349816807933</v>
      </c>
      <c r="G588" s="37">
        <f t="shared" si="127"/>
        <v>1.3801121506658834E-2</v>
      </c>
      <c r="I588" s="33"/>
      <c r="Q588" s="46">
        <v>210.73897120000001</v>
      </c>
      <c r="R588" s="46">
        <v>1.188285434</v>
      </c>
      <c r="S588" s="46">
        <v>1.0411800000000001E-2</v>
      </c>
    </row>
    <row r="589" spans="1:19" x14ac:dyDescent="0.2">
      <c r="A589" s="1">
        <v>14.112</v>
      </c>
      <c r="B589" s="14">
        <v>76.529411760000002</v>
      </c>
      <c r="C589" s="14">
        <v>6.731092437</v>
      </c>
      <c r="D589" s="14">
        <v>11.2397223</v>
      </c>
      <c r="E589" s="37">
        <f t="shared" si="125"/>
        <v>209.53398218000356</v>
      </c>
      <c r="F589" s="37">
        <f t="shared" si="126"/>
        <v>1.5980612680849549</v>
      </c>
      <c r="G589" s="37">
        <f t="shared" si="127"/>
        <v>1.4057721462088399E-2</v>
      </c>
      <c r="I589" s="33"/>
      <c r="Q589" s="46">
        <v>210.42274509999999</v>
      </c>
      <c r="R589" s="46">
        <v>1.198059429</v>
      </c>
      <c r="S589" s="46">
        <v>1.0494498E-2</v>
      </c>
    </row>
    <row r="590" spans="1:19" x14ac:dyDescent="0.2">
      <c r="A590" s="1">
        <v>14.135999999999999</v>
      </c>
      <c r="B590" s="14">
        <v>75.798319329999998</v>
      </c>
      <c r="C590" s="14">
        <v>6.7058823529999998</v>
      </c>
      <c r="D590" s="14">
        <v>11.26520813</v>
      </c>
      <c r="E590" s="37">
        <f t="shared" si="125"/>
        <v>209.04826424765358</v>
      </c>
      <c r="F590" s="37">
        <f t="shared" si="126"/>
        <v>1.6172818718355093</v>
      </c>
      <c r="G590" s="37">
        <f t="shared" si="127"/>
        <v>1.4287039180884465E-2</v>
      </c>
      <c r="I590" s="33"/>
      <c r="Q590" s="46">
        <v>210.0607363</v>
      </c>
      <c r="R590" s="46">
        <v>1.1982558839999999</v>
      </c>
      <c r="S590" s="46">
        <v>1.0534351000000001E-2</v>
      </c>
    </row>
    <row r="591" spans="1:19" x14ac:dyDescent="0.2">
      <c r="A591" s="1">
        <v>14.16</v>
      </c>
      <c r="B591" s="14">
        <v>75.305785119999996</v>
      </c>
      <c r="C591" s="14">
        <v>6.6446280990000002</v>
      </c>
      <c r="D591" s="14">
        <v>11.282182629999999</v>
      </c>
      <c r="E591" s="37">
        <f t="shared" si="125"/>
        <v>208.72227725985891</v>
      </c>
      <c r="F591" s="37">
        <f t="shared" ref="F591:F600" si="128" xml:space="preserve"> E591^2*(1/SQRT(C591)-1/SQRT(B591))/((H$7-H$10*E591^2)*SQRT(11*121))</f>
        <v>1.6246210543428374</v>
      </c>
      <c r="G591" s="37">
        <f xml:space="preserve"> E591*(1/SQRT(C591)+1/SQRT(B591))/((H$7-H$10*E591^2)*SQRT(11*121))</f>
        <v>1.4361840196340596E-2</v>
      </c>
      <c r="I591" s="33"/>
      <c r="Q591" s="46">
        <v>209.8201765</v>
      </c>
      <c r="R591" s="46">
        <v>1.1940545339999999</v>
      </c>
      <c r="S591" s="46">
        <v>1.0500349000000001E-2</v>
      </c>
    </row>
    <row r="592" spans="1:19" x14ac:dyDescent="0.2">
      <c r="A592" s="1">
        <v>14.183999999999999</v>
      </c>
      <c r="B592" s="14">
        <v>74.661157020000005</v>
      </c>
      <c r="C592" s="14">
        <v>6.5785123969999999</v>
      </c>
      <c r="D592" s="14">
        <v>11.290301639999999</v>
      </c>
      <c r="E592" s="37">
        <f t="shared" si="125"/>
        <v>208.56563347461022</v>
      </c>
      <c r="F592" s="37">
        <f t="shared" si="128"/>
        <v>1.6393675105398735</v>
      </c>
      <c r="G592" s="37">
        <f t="shared" ref="G592:G600" si="129" xml:space="preserve"> E592*(1/SQRT(C592)+1/SQRT(B592))/((H$7-H$10*E592^2)*SQRT(11*121))</f>
        <v>1.4496459714805808E-2</v>
      </c>
      <c r="I592" s="33"/>
      <c r="Q592" s="46">
        <v>209.70527139999999</v>
      </c>
      <c r="R592" s="46">
        <v>1.200202792</v>
      </c>
      <c r="S592" s="46">
        <v>1.0555375000000001E-2</v>
      </c>
    </row>
    <row r="593" spans="1:19" x14ac:dyDescent="0.2">
      <c r="A593" s="1">
        <v>14.208</v>
      </c>
      <c r="B593" s="14">
        <v>74.107438020000004</v>
      </c>
      <c r="C593" s="14">
        <v>6.5867768599999996</v>
      </c>
      <c r="D593" s="14">
        <v>11.30076077</v>
      </c>
      <c r="E593" s="37">
        <f t="shared" si="125"/>
        <v>208.36313737637568</v>
      </c>
      <c r="F593" s="37">
        <f t="shared" si="128"/>
        <v>1.6433033312728904</v>
      </c>
      <c r="G593" s="37">
        <f t="shared" si="129"/>
        <v>1.4586741484943797E-2</v>
      </c>
      <c r="I593" s="33"/>
      <c r="Q593" s="46">
        <v>209.55739650000001</v>
      </c>
      <c r="R593" s="46">
        <v>1.1969912920000001</v>
      </c>
      <c r="S593" s="46">
        <v>1.0564512E-2</v>
      </c>
    </row>
    <row r="594" spans="1:19" x14ac:dyDescent="0.2">
      <c r="A594" s="1">
        <v>14.231999999999999</v>
      </c>
      <c r="B594" s="14">
        <v>73.380165289999994</v>
      </c>
      <c r="C594" s="14">
        <v>6.5619834709999996</v>
      </c>
      <c r="D594" s="14">
        <v>11.30419989</v>
      </c>
      <c r="E594" s="37">
        <f t="shared" si="125"/>
        <v>208.29637832319028</v>
      </c>
      <c r="F594" s="37">
        <f t="shared" si="128"/>
        <v>1.6469263015472499</v>
      </c>
      <c r="G594" s="37">
        <f t="shared" si="129"/>
        <v>1.4652814037646216E-2</v>
      </c>
      <c r="I594" s="33"/>
      <c r="Q594" s="46">
        <v>209.5088097</v>
      </c>
      <c r="R594" s="46">
        <v>1.1976132779999999</v>
      </c>
      <c r="S594" s="46">
        <v>1.0593584E-2</v>
      </c>
    </row>
    <row r="595" spans="1:19" x14ac:dyDescent="0.2">
      <c r="A595" s="1">
        <v>14.256</v>
      </c>
      <c r="B595" s="14">
        <v>72.80165289</v>
      </c>
      <c r="C595" s="14">
        <v>6.4876033059999996</v>
      </c>
      <c r="D595" s="14">
        <v>11.298268200000001</v>
      </c>
      <c r="E595" s="37">
        <f t="shared" si="125"/>
        <v>208.41146784105732</v>
      </c>
      <c r="F595" s="37">
        <f t="shared" si="128"/>
        <v>1.6529716433078656</v>
      </c>
      <c r="G595" s="37">
        <f t="shared" si="129"/>
        <v>1.4681684568425921E-2</v>
      </c>
      <c r="I595" s="33"/>
      <c r="Q595" s="46">
        <v>209.5926221</v>
      </c>
      <c r="R595" s="46">
        <v>1.2054981300000001</v>
      </c>
      <c r="S595" s="46">
        <v>1.0646887000000001E-2</v>
      </c>
    </row>
    <row r="596" spans="1:19" x14ac:dyDescent="0.2">
      <c r="A596" s="1">
        <v>14.28</v>
      </c>
      <c r="B596" s="14">
        <v>72.157024789999994</v>
      </c>
      <c r="C596" s="14">
        <v>6.3884297520000004</v>
      </c>
      <c r="D596" s="14">
        <v>11.2999546</v>
      </c>
      <c r="E596" s="37">
        <f t="shared" si="125"/>
        <v>208.37877385782494</v>
      </c>
      <c r="F596" s="37">
        <f t="shared" si="128"/>
        <v>1.6693713245379138</v>
      </c>
      <c r="G596" s="37">
        <f t="shared" si="129"/>
        <v>1.4798125923744207E-2</v>
      </c>
      <c r="I596" s="33"/>
      <c r="Q596" s="46">
        <v>209.56878839999999</v>
      </c>
      <c r="R596" s="46">
        <v>1.216457951</v>
      </c>
      <c r="S596" s="46">
        <v>1.0722048E-2</v>
      </c>
    </row>
    <row r="597" spans="1:19" x14ac:dyDescent="0.2">
      <c r="A597" s="1">
        <v>14.304</v>
      </c>
      <c r="B597" s="14">
        <v>71.471074380000005</v>
      </c>
      <c r="C597" s="14">
        <v>6.3057851239999998</v>
      </c>
      <c r="D597" s="14">
        <v>11.29926405</v>
      </c>
      <c r="E597" s="37">
        <f t="shared" si="125"/>
        <v>208.39216397189745</v>
      </c>
      <c r="F597" s="37">
        <f t="shared" si="128"/>
        <v>1.68096596166707</v>
      </c>
      <c r="G597" s="37">
        <f t="shared" si="129"/>
        <v>1.4883101542632541E-2</v>
      </c>
      <c r="I597" s="33"/>
      <c r="Q597" s="46">
        <v>209.57854739999999</v>
      </c>
      <c r="R597" s="46">
        <v>1.2253194679999999</v>
      </c>
      <c r="S597" s="46">
        <v>1.0787441E-2</v>
      </c>
    </row>
    <row r="598" spans="1:19" x14ac:dyDescent="0.2">
      <c r="A598" s="1">
        <v>14.327999999999999</v>
      </c>
      <c r="B598" s="14">
        <v>70.983471069999993</v>
      </c>
      <c r="C598" s="14">
        <v>6.247933884</v>
      </c>
      <c r="D598" s="14">
        <v>11.29235227</v>
      </c>
      <c r="E598" s="37">
        <f t="shared" si="125"/>
        <v>208.52599462382994</v>
      </c>
      <c r="F598" s="37">
        <f t="shared" si="128"/>
        <v>1.6841478938493304</v>
      </c>
      <c r="G598" s="37">
        <f t="shared" si="129"/>
        <v>1.4890206916643101E-2</v>
      </c>
      <c r="I598" s="33"/>
      <c r="Q598" s="46">
        <v>209.67626559999999</v>
      </c>
      <c r="R598" s="46">
        <v>1.2317661710000001</v>
      </c>
      <c r="S598" s="46">
        <v>1.0830779E-2</v>
      </c>
    </row>
    <row r="599" spans="1:19" x14ac:dyDescent="0.2">
      <c r="A599" s="1">
        <v>14.352</v>
      </c>
      <c r="B599" s="14">
        <v>70.322314050000003</v>
      </c>
      <c r="C599" s="14">
        <v>6.198347107</v>
      </c>
      <c r="D599" s="14">
        <v>11.291342849999999</v>
      </c>
      <c r="E599" s="37">
        <f t="shared" si="125"/>
        <v>208.54551060322666</v>
      </c>
      <c r="F599" s="37">
        <f t="shared" si="128"/>
        <v>1.6895846378560742</v>
      </c>
      <c r="G599" s="37">
        <f t="shared" si="129"/>
        <v>1.4943634574293655E-2</v>
      </c>
      <c r="I599" s="33"/>
      <c r="Q599" s="46">
        <v>209.6905428</v>
      </c>
      <c r="R599" s="46">
        <v>1.2363456909999999</v>
      </c>
      <c r="S599" s="46">
        <v>1.0875223999999999E-2</v>
      </c>
    </row>
    <row r="600" spans="1:19" x14ac:dyDescent="0.2">
      <c r="A600" s="1">
        <v>14.375999999999999</v>
      </c>
      <c r="B600" s="14">
        <v>69.694214880000004</v>
      </c>
      <c r="C600" s="14">
        <v>6.1652892560000003</v>
      </c>
      <c r="D600" s="14">
        <v>11.301214590000001</v>
      </c>
      <c r="E600" s="37">
        <f t="shared" si="125"/>
        <v>208.35433297393106</v>
      </c>
      <c r="F600" s="37">
        <f t="shared" si="128"/>
        <v>1.700612476211979</v>
      </c>
      <c r="G600" s="37">
        <f t="shared" si="129"/>
        <v>1.5072766706444763E-2</v>
      </c>
      <c r="I600" s="33"/>
      <c r="Q600" s="46">
        <v>209.550984</v>
      </c>
      <c r="R600" s="46">
        <v>1.238461024</v>
      </c>
      <c r="S600" s="46">
        <v>1.0913971E-2</v>
      </c>
    </row>
    <row r="601" spans="1:19" x14ac:dyDescent="0.2">
      <c r="A601" s="1">
        <v>14.4</v>
      </c>
      <c r="B601" s="14">
        <v>69.219512199999997</v>
      </c>
      <c r="C601" s="14">
        <v>6.1138211379999996</v>
      </c>
      <c r="D601" s="14">
        <v>11.30880329</v>
      </c>
      <c r="E601" s="37">
        <f t="shared" si="125"/>
        <v>208.20688138347893</v>
      </c>
      <c r="F601" s="37">
        <f t="shared" ref="F601:F610" si="130" xml:space="preserve"> E601^2*(1/SQRT(C601)-1/SQRT(B601))/((H$7-H$10*E601^2)*SQRT(11*123))</f>
        <v>1.7004285841972786</v>
      </c>
      <c r="G601" s="37">
        <f xml:space="preserve"> E601*(1/SQRT(C601)+1/SQRT(B601))/((H$7-H$10*E601^2)*SQRT(11*123))</f>
        <v>1.5074195087941855E-2</v>
      </c>
      <c r="I601" s="33"/>
      <c r="Q601" s="46">
        <v>209.44380279999999</v>
      </c>
      <c r="R601" s="46">
        <v>1.233724201</v>
      </c>
      <c r="S601" s="46">
        <v>1.0872299E-2</v>
      </c>
    </row>
    <row r="602" spans="1:19" x14ac:dyDescent="0.2">
      <c r="A602" s="1">
        <v>14.423999999999999</v>
      </c>
      <c r="B602" s="14">
        <v>68.69105691</v>
      </c>
      <c r="C602" s="14">
        <v>6.0650406500000003</v>
      </c>
      <c r="D602" s="14">
        <v>11.311952249999999</v>
      </c>
      <c r="E602" s="37">
        <f t="shared" si="125"/>
        <v>208.14556979784732</v>
      </c>
      <c r="F602" s="37">
        <f t="shared" si="130"/>
        <v>1.7099246672498829</v>
      </c>
      <c r="G602" s="37">
        <f t="shared" ref="G602:G610" si="131" xml:space="preserve"> E602*(1/SQRT(C602)+1/SQRT(B602))/((H$7-H$10*E602^2)*SQRT(11*123))</f>
        <v>1.5161127694123649E-2</v>
      </c>
      <c r="I602" s="33"/>
      <c r="Q602" s="46">
        <v>209.39935349999999</v>
      </c>
      <c r="R602" s="46">
        <v>1.2386865170000001</v>
      </c>
      <c r="S602" s="46">
        <v>1.0917112E-2</v>
      </c>
    </row>
    <row r="603" spans="1:19" x14ac:dyDescent="0.2">
      <c r="A603" s="1">
        <v>14.448</v>
      </c>
      <c r="B603" s="14">
        <v>68.097560979999997</v>
      </c>
      <c r="C603" s="14">
        <v>6.0406504070000002</v>
      </c>
      <c r="D603" s="14">
        <v>11.315177820000001</v>
      </c>
      <c r="E603" s="37">
        <f t="shared" si="125"/>
        <v>208.08268932503037</v>
      </c>
      <c r="F603" s="37">
        <f t="shared" si="130"/>
        <v>1.7143123509027516</v>
      </c>
      <c r="G603" s="37">
        <f t="shared" si="131"/>
        <v>1.5227707577963896E-2</v>
      </c>
      <c r="I603" s="33"/>
      <c r="Q603" s="46">
        <v>209.35383859999999</v>
      </c>
      <c r="R603" s="46">
        <v>1.2398814309999999</v>
      </c>
      <c r="S603" s="46">
        <v>1.0946612999999999E-2</v>
      </c>
    </row>
    <row r="604" spans="1:19" x14ac:dyDescent="0.2">
      <c r="A604" s="1">
        <v>14.472</v>
      </c>
      <c r="B604" s="14">
        <v>67.43902439</v>
      </c>
      <c r="C604" s="14">
        <v>6</v>
      </c>
      <c r="D604" s="14">
        <v>11.325253399999999</v>
      </c>
      <c r="E604" s="37">
        <f t="shared" si="125"/>
        <v>207.88576359086858</v>
      </c>
      <c r="F604" s="37">
        <f t="shared" si="130"/>
        <v>1.7273371616204427</v>
      </c>
      <c r="G604" s="37">
        <f t="shared" si="131"/>
        <v>1.5372841976492E-2</v>
      </c>
      <c r="I604" s="33"/>
      <c r="Q604" s="46">
        <v>209.21176879999999</v>
      </c>
      <c r="R604" s="46">
        <v>1.2430310419999999</v>
      </c>
      <c r="S604" s="46">
        <v>1.099253E-2</v>
      </c>
    </row>
    <row r="605" spans="1:19" x14ac:dyDescent="0.2">
      <c r="A605" s="1">
        <v>14.496</v>
      </c>
      <c r="B605" s="14">
        <v>66.829268290000002</v>
      </c>
      <c r="C605" s="14">
        <v>5.9186991869999996</v>
      </c>
      <c r="D605" s="14">
        <v>11.34063536</v>
      </c>
      <c r="E605" s="37">
        <f t="shared" si="125"/>
        <v>207.58361313226615</v>
      </c>
      <c r="F605" s="37">
        <f t="shared" si="130"/>
        <v>1.7538996621331164</v>
      </c>
      <c r="G605" s="37">
        <f t="shared" si="131"/>
        <v>1.5608672094711005E-2</v>
      </c>
      <c r="I605" s="33"/>
      <c r="Q605" s="46">
        <v>208.99517829999999</v>
      </c>
      <c r="R605" s="46">
        <v>1.2523428539999999</v>
      </c>
      <c r="S605" s="46">
        <v>1.1069838E-2</v>
      </c>
    </row>
    <row r="606" spans="1:19" x14ac:dyDescent="0.2">
      <c r="A606" s="1">
        <v>14.52</v>
      </c>
      <c r="B606" s="14">
        <v>66.268292680000002</v>
      </c>
      <c r="C606" s="14">
        <v>5.8617886180000003</v>
      </c>
      <c r="D606" s="14">
        <v>11.358296599999999</v>
      </c>
      <c r="E606" s="37">
        <f t="shared" si="125"/>
        <v>207.23437590541096</v>
      </c>
      <c r="F606" s="37">
        <f t="shared" si="130"/>
        <v>1.7783412804461043</v>
      </c>
      <c r="G606" s="37">
        <f t="shared" si="131"/>
        <v>1.5846483698615722E-2</v>
      </c>
      <c r="I606" s="33"/>
      <c r="Q606" s="46">
        <v>208.74694349999999</v>
      </c>
      <c r="R606" s="46">
        <v>1.25825451</v>
      </c>
      <c r="S606" s="46">
        <v>1.1130841000000001E-2</v>
      </c>
    </row>
    <row r="607" spans="1:19" x14ac:dyDescent="0.2">
      <c r="A607" s="1">
        <v>14.544</v>
      </c>
      <c r="B607" s="14">
        <v>65.674796749999999</v>
      </c>
      <c r="C607" s="14">
        <v>5.7967479669999999</v>
      </c>
      <c r="D607" s="14">
        <v>11.372651299999999</v>
      </c>
      <c r="E607" s="37">
        <f t="shared" si="125"/>
        <v>206.94864554641012</v>
      </c>
      <c r="F607" s="37">
        <f t="shared" si="130"/>
        <v>1.8021214400718211</v>
      </c>
      <c r="G607" s="37">
        <f t="shared" si="131"/>
        <v>1.60692270448115E-2</v>
      </c>
      <c r="I607" s="33"/>
      <c r="Q607" s="46">
        <v>208.54553809999999</v>
      </c>
      <c r="R607" s="46">
        <v>1.2654703030000001</v>
      </c>
      <c r="S607" s="46">
        <v>1.119759E-2</v>
      </c>
    </row>
    <row r="608" spans="1:19" x14ac:dyDescent="0.2">
      <c r="A608" s="1">
        <v>14.568</v>
      </c>
      <c r="B608" s="14">
        <v>65.260162600000001</v>
      </c>
      <c r="C608" s="14">
        <v>5.7398373979999997</v>
      </c>
      <c r="D608" s="14">
        <v>11.38431287</v>
      </c>
      <c r="E608" s="37">
        <f t="shared" si="125"/>
        <v>206.71524790241878</v>
      </c>
      <c r="F608" s="37">
        <f t="shared" si="130"/>
        <v>1.8232582082847555</v>
      </c>
      <c r="G608" s="37">
        <f t="shared" si="131"/>
        <v>1.6257350648857052E-2</v>
      </c>
      <c r="I608" s="33"/>
      <c r="Q608" s="46">
        <v>208.38215339999999</v>
      </c>
      <c r="R608" s="46">
        <v>1.2723431199999999</v>
      </c>
      <c r="S608" s="46">
        <v>1.1254283E-2</v>
      </c>
    </row>
    <row r="609" spans="1:19" x14ac:dyDescent="0.2">
      <c r="A609" s="1">
        <v>14.592000000000001</v>
      </c>
      <c r="B609" s="14">
        <v>64.821138210000001</v>
      </c>
      <c r="C609" s="14">
        <v>5.6504065040000002</v>
      </c>
      <c r="D609" s="14">
        <v>11.408022600000001</v>
      </c>
      <c r="E609" s="37">
        <f t="shared" si="125"/>
        <v>206.2370788508388</v>
      </c>
      <c r="F609" s="37">
        <f t="shared" si="130"/>
        <v>1.8641231404630172</v>
      </c>
      <c r="G609" s="37">
        <f t="shared" si="131"/>
        <v>1.6611962443298517E-2</v>
      </c>
      <c r="I609" s="33"/>
      <c r="Q609" s="46">
        <v>208.0506168</v>
      </c>
      <c r="R609" s="46">
        <v>1.2840868489999999</v>
      </c>
      <c r="S609" s="46">
        <v>1.1343275999999999E-2</v>
      </c>
    </row>
    <row r="610" spans="1:19" x14ac:dyDescent="0.2">
      <c r="A610" s="1">
        <v>14.616</v>
      </c>
      <c r="B610" s="14">
        <v>64.406504069999997</v>
      </c>
      <c r="C610" s="14">
        <v>5.593495935</v>
      </c>
      <c r="D610" s="14">
        <v>11.43113262</v>
      </c>
      <c r="E610" s="37">
        <f t="shared" si="125"/>
        <v>205.76612914197366</v>
      </c>
      <c r="F610" s="37">
        <f t="shared" si="130"/>
        <v>1.8985904747771587</v>
      </c>
      <c r="G610" s="37">
        <f t="shared" si="131"/>
        <v>1.6937547299197619E-2</v>
      </c>
      <c r="I610" s="33"/>
      <c r="Q610" s="46">
        <v>207.72830450000001</v>
      </c>
      <c r="R610" s="46">
        <v>1.290897534</v>
      </c>
      <c r="S610" s="46">
        <v>1.1407466999999999E-2</v>
      </c>
    </row>
    <row r="611" spans="1:19" x14ac:dyDescent="0.2">
      <c r="A611" s="1">
        <v>14.64</v>
      </c>
      <c r="B611" s="14">
        <v>64.024000000000001</v>
      </c>
      <c r="C611" s="14">
        <v>5.5679999999999996</v>
      </c>
      <c r="D611" s="14">
        <v>11.437888859999999</v>
      </c>
      <c r="E611" s="37">
        <f t="shared" si="125"/>
        <v>205.62750429119669</v>
      </c>
      <c r="F611" s="37">
        <f t="shared" ref="F611:F620" si="132" xml:space="preserve"> E611^2*(1/SQRT(C611)-1/SQRT(B611))/((H$7-H$10*E611^2)*SQRT(11*125))</f>
        <v>1.8941351995248519</v>
      </c>
      <c r="G611" s="37">
        <f xml:space="preserve"> E611*(1/SQRT(C611)+1/SQRT(B611))/((H$7-H$10*E611^2)*SQRT(11*125))</f>
        <v>1.691677246319577E-2</v>
      </c>
      <c r="I611" s="33"/>
      <c r="Q611" s="46">
        <v>207.63423280000001</v>
      </c>
      <c r="R611" s="46">
        <v>1.282876122</v>
      </c>
      <c r="S611" s="46">
        <v>1.1346803000000001E-2</v>
      </c>
    </row>
    <row r="612" spans="1:19" x14ac:dyDescent="0.2">
      <c r="A612" s="1">
        <v>14.664</v>
      </c>
      <c r="B612" s="14">
        <v>63.368000000000002</v>
      </c>
      <c r="C612" s="14">
        <v>5.52</v>
      </c>
      <c r="D612" s="14">
        <v>11.43990909</v>
      </c>
      <c r="E612" s="37">
        <f t="shared" si="125"/>
        <v>205.58596852967054</v>
      </c>
      <c r="F612" s="37">
        <f t="shared" si="132"/>
        <v>1.9038291134902381</v>
      </c>
      <c r="G612" s="37">
        <f t="shared" ref="G612:G620" si="133" xml:space="preserve"> E612*(1/SQRT(C612)+1/SQRT(B612))/((H$7-H$10*E612^2)*SQRT(11*125))</f>
        <v>1.7015806000111683E-2</v>
      </c>
      <c r="I612" s="33"/>
      <c r="Q612" s="46">
        <v>207.60611750000001</v>
      </c>
      <c r="R612" s="46">
        <v>1.2879364870000001</v>
      </c>
      <c r="S612" s="46">
        <v>1.1399146000000001E-2</v>
      </c>
    </row>
    <row r="613" spans="1:19" x14ac:dyDescent="0.2">
      <c r="A613" s="1">
        <v>14.688000000000001</v>
      </c>
      <c r="B613" s="14">
        <v>62.768000000000001</v>
      </c>
      <c r="C613" s="14">
        <v>5.48</v>
      </c>
      <c r="D613" s="14">
        <v>11.44047728</v>
      </c>
      <c r="E613" s="37">
        <f t="shared" si="125"/>
        <v>205.57427952911061</v>
      </c>
      <c r="F613" s="37">
        <f t="shared" si="132"/>
        <v>1.9104700774212329</v>
      </c>
      <c r="G613" s="37">
        <f t="shared" si="133"/>
        <v>1.7088515829826172E-2</v>
      </c>
      <c r="I613" s="33"/>
      <c r="Q613" s="46">
        <v>207.59821120000001</v>
      </c>
      <c r="R613" s="46">
        <v>1.292003864</v>
      </c>
      <c r="S613" s="46">
        <v>1.1443874999999999E-2</v>
      </c>
    </row>
    <row r="614" spans="1:19" x14ac:dyDescent="0.2">
      <c r="A614" s="1">
        <v>14.712</v>
      </c>
      <c r="B614" s="14">
        <v>62.375999999999998</v>
      </c>
      <c r="C614" s="14">
        <v>5.4080000000000004</v>
      </c>
      <c r="D614" s="14">
        <v>11.43235134</v>
      </c>
      <c r="E614" s="37">
        <f t="shared" si="125"/>
        <v>205.74115541828775</v>
      </c>
      <c r="F614" s="37">
        <f t="shared" si="132"/>
        <v>1.917326037448956</v>
      </c>
      <c r="G614" s="37">
        <f t="shared" si="133"/>
        <v>1.7097436678456542E-2</v>
      </c>
      <c r="I614" s="33"/>
      <c r="Q614" s="46">
        <v>207.71133019999999</v>
      </c>
      <c r="R614" s="46">
        <v>1.302726606</v>
      </c>
      <c r="S614" s="46">
        <v>1.1506661E-2</v>
      </c>
    </row>
    <row r="615" spans="1:19" x14ac:dyDescent="0.2">
      <c r="A615" s="1">
        <v>14.736000000000001</v>
      </c>
      <c r="B615" s="14">
        <v>61.792000000000002</v>
      </c>
      <c r="C615" s="14">
        <v>5.3760000000000003</v>
      </c>
      <c r="D615" s="14">
        <v>11.41373617</v>
      </c>
      <c r="E615" s="37">
        <f t="shared" si="125"/>
        <v>206.12110094900962</v>
      </c>
      <c r="F615" s="37">
        <f t="shared" si="132"/>
        <v>1.9023168747698593</v>
      </c>
      <c r="G615" s="37">
        <f t="shared" si="133"/>
        <v>1.6951309315048027E-2</v>
      </c>
      <c r="I615" s="33"/>
      <c r="Q615" s="46">
        <v>207.97085329999999</v>
      </c>
      <c r="R615" s="46">
        <v>1.306228189</v>
      </c>
      <c r="S615" s="46">
        <v>1.1536111E-2</v>
      </c>
    </row>
    <row r="616" spans="1:19" x14ac:dyDescent="0.2">
      <c r="A616" s="1">
        <v>14.76</v>
      </c>
      <c r="B616" s="14">
        <v>61.192</v>
      </c>
      <c r="C616" s="14">
        <v>5.3840000000000003</v>
      </c>
      <c r="D616" s="14">
        <v>11.395334930000001</v>
      </c>
      <c r="E616" s="37">
        <f t="shared" si="125"/>
        <v>206.49357442222953</v>
      </c>
      <c r="F616" s="37">
        <f t="shared" si="132"/>
        <v>1.8780172185498802</v>
      </c>
      <c r="G616" s="37">
        <f t="shared" si="133"/>
        <v>1.6765589640808862E-2</v>
      </c>
      <c r="I616" s="33"/>
      <c r="Q616" s="46">
        <v>208.2279221</v>
      </c>
      <c r="R616" s="46">
        <v>1.3027356349999999</v>
      </c>
      <c r="S616" s="46">
        <v>1.1533022E-2</v>
      </c>
    </row>
    <row r="617" spans="1:19" x14ac:dyDescent="0.2">
      <c r="A617" s="1">
        <v>14.784000000000001</v>
      </c>
      <c r="B617" s="14">
        <v>60.624000000000002</v>
      </c>
      <c r="C617" s="14">
        <v>5.3520000000000003</v>
      </c>
      <c r="D617" s="14">
        <v>11.387271119999999</v>
      </c>
      <c r="E617" s="37">
        <f t="shared" si="125"/>
        <v>206.65585571835339</v>
      </c>
      <c r="F617" s="37">
        <f t="shared" si="132"/>
        <v>1.8743922380156348</v>
      </c>
      <c r="G617" s="37">
        <f t="shared" si="133"/>
        <v>1.6738412055163802E-2</v>
      </c>
      <c r="I617" s="33"/>
      <c r="Q617" s="46">
        <v>208.34074029999999</v>
      </c>
      <c r="R617" s="46">
        <v>1.3059374989999999</v>
      </c>
      <c r="S617" s="46">
        <v>1.1567770999999999E-2</v>
      </c>
    </row>
    <row r="618" spans="1:19" x14ac:dyDescent="0.2">
      <c r="A618" s="1">
        <v>14.808</v>
      </c>
      <c r="B618" s="14">
        <v>60.216000000000001</v>
      </c>
      <c r="C618" s="14">
        <v>5.3120000000000003</v>
      </c>
      <c r="D618" s="14">
        <v>11.37866957</v>
      </c>
      <c r="E618" s="37">
        <f t="shared" si="125"/>
        <v>206.82833883627782</v>
      </c>
      <c r="F618" s="37">
        <f t="shared" si="132"/>
        <v>1.8734040152031004</v>
      </c>
      <c r="G618" s="37">
        <f t="shared" si="133"/>
        <v>1.6711556035684933E-2</v>
      </c>
      <c r="I618" s="33"/>
      <c r="Q618" s="46">
        <v>208.4611927</v>
      </c>
      <c r="R618" s="46">
        <v>1.311307947</v>
      </c>
      <c r="S618" s="46">
        <v>1.1605796999999999E-2</v>
      </c>
    </row>
    <row r="619" spans="1:19" x14ac:dyDescent="0.2">
      <c r="A619" s="1">
        <v>14.832000000000001</v>
      </c>
      <c r="B619" s="14">
        <v>59.56</v>
      </c>
      <c r="C619" s="14">
        <v>5.28</v>
      </c>
      <c r="D619" s="14">
        <v>11.36227888</v>
      </c>
      <c r="E619" s="37">
        <f t="shared" si="125"/>
        <v>207.15527964490241</v>
      </c>
      <c r="F619" s="37">
        <f t="shared" si="132"/>
        <v>1.8615565730588199</v>
      </c>
      <c r="G619" s="37">
        <f t="shared" si="133"/>
        <v>1.6606250355842744E-2</v>
      </c>
      <c r="I619" s="33"/>
      <c r="Q619" s="46">
        <v>208.69103770000001</v>
      </c>
      <c r="R619" s="46">
        <v>1.3143889310000001</v>
      </c>
      <c r="S619" s="46">
        <v>1.1638887000000001E-2</v>
      </c>
    </row>
    <row r="620" spans="1:19" x14ac:dyDescent="0.2">
      <c r="A620" s="1">
        <v>14.856</v>
      </c>
      <c r="B620" s="14">
        <v>59.04</v>
      </c>
      <c r="C620" s="14">
        <v>5.24</v>
      </c>
      <c r="D620" s="14">
        <v>11.34037704</v>
      </c>
      <c r="E620" s="37">
        <f t="shared" si="125"/>
        <v>207.58870267824898</v>
      </c>
      <c r="F620" s="37">
        <f t="shared" si="132"/>
        <v>1.8479857717814461</v>
      </c>
      <c r="G620" s="37">
        <f t="shared" si="133"/>
        <v>1.6457032619710529E-2</v>
      </c>
      <c r="I620" s="33"/>
      <c r="Q620" s="46">
        <v>208.99881260000001</v>
      </c>
      <c r="R620" s="46">
        <v>1.3196978189999999</v>
      </c>
      <c r="S620" s="46">
        <v>1.1673129000000001E-2</v>
      </c>
    </row>
    <row r="621" spans="1:19" x14ac:dyDescent="0.2">
      <c r="A621" s="1">
        <v>14.88</v>
      </c>
      <c r="B621" s="14">
        <v>58.78740157</v>
      </c>
      <c r="C621" s="14">
        <v>5.1968503940000002</v>
      </c>
      <c r="D621" s="14">
        <v>11.323081569999999</v>
      </c>
      <c r="E621" s="37">
        <f t="shared" si="125"/>
        <v>207.92827727417193</v>
      </c>
      <c r="F621" s="37">
        <f t="shared" ref="F621:F630" si="134" xml:space="preserve"> E621^2*(1/SQRT(C621)-1/SQRT(B621))/((H$7-H$10*E621^2)*SQRT(11*127))</f>
        <v>1.8271330420717231</v>
      </c>
      <c r="G621" s="37">
        <f xml:space="preserve"> E621*(1/SQRT(C621)+1/SQRT(B621))/((H$7-H$10*E621^2)*SQRT(11*127))</f>
        <v>1.622365300105328E-2</v>
      </c>
      <c r="I621" s="33"/>
      <c r="Q621" s="46">
        <v>209.24237930000001</v>
      </c>
      <c r="R621" s="46">
        <v>1.316279924</v>
      </c>
      <c r="S621" s="46">
        <v>1.1614236E-2</v>
      </c>
    </row>
    <row r="622" spans="1:19" x14ac:dyDescent="0.2">
      <c r="A622" s="1">
        <v>14.904</v>
      </c>
      <c r="B622" s="14">
        <v>58.307086609999999</v>
      </c>
      <c r="C622" s="14">
        <v>5.11023622</v>
      </c>
      <c r="D622" s="14">
        <v>11.31178542</v>
      </c>
      <c r="E622" s="37">
        <f t="shared" si="125"/>
        <v>208.14881991416917</v>
      </c>
      <c r="F622" s="37">
        <f t="shared" si="134"/>
        <v>1.8359771499541786</v>
      </c>
      <c r="G622" s="37">
        <f t="shared" ref="G622:G630" si="135" xml:space="preserve"> E622*(1/SQRT(C622)+1/SQRT(B622))/((H$7-H$10*E622^2)*SQRT(11*127))</f>
        <v>1.6239395383388269E-2</v>
      </c>
      <c r="I622" s="33"/>
      <c r="Q622" s="46">
        <v>209.40170800000001</v>
      </c>
      <c r="R622" s="46">
        <v>1.330109945</v>
      </c>
      <c r="S622" s="46">
        <v>1.1694559E-2</v>
      </c>
    </row>
    <row r="623" spans="1:19" x14ac:dyDescent="0.2">
      <c r="A623" s="1">
        <v>14.928000000000001</v>
      </c>
      <c r="B623" s="14">
        <v>57.732283459999998</v>
      </c>
      <c r="C623" s="14">
        <v>5.0708661419999999</v>
      </c>
      <c r="D623" s="14">
        <v>11.31428401</v>
      </c>
      <c r="E623" s="37">
        <f t="shared" si="125"/>
        <v>208.10012144972717</v>
      </c>
      <c r="F623" s="37">
        <f t="shared" si="134"/>
        <v>1.8444342809108474</v>
      </c>
      <c r="G623" s="37">
        <f t="shared" si="135"/>
        <v>1.6329535425316628E-2</v>
      </c>
      <c r="I623" s="33"/>
      <c r="Q623" s="46">
        <v>209.3664493</v>
      </c>
      <c r="R623" s="46">
        <v>1.3345843230000001</v>
      </c>
      <c r="S623" s="46">
        <v>1.1744159000000001E-2</v>
      </c>
    </row>
    <row r="624" spans="1:19" x14ac:dyDescent="0.2">
      <c r="A624" s="1">
        <v>14.952</v>
      </c>
      <c r="B624" s="14">
        <v>57.078740160000002</v>
      </c>
      <c r="C624" s="14">
        <v>5.0629921260000001</v>
      </c>
      <c r="D624" s="14">
        <v>11.32097658</v>
      </c>
      <c r="E624" s="37">
        <f t="shared" si="125"/>
        <v>207.96944804354115</v>
      </c>
      <c r="F624" s="37">
        <f t="shared" si="134"/>
        <v>1.8479292851591258</v>
      </c>
      <c r="G624" s="37">
        <f t="shared" si="135"/>
        <v>1.6423285278127572E-2</v>
      </c>
      <c r="I624" s="33"/>
      <c r="Q624" s="46">
        <v>209.27205459999999</v>
      </c>
      <c r="R624" s="46">
        <v>1.33266489</v>
      </c>
      <c r="S624" s="46">
        <v>1.1770203E-2</v>
      </c>
    </row>
    <row r="625" spans="1:19" x14ac:dyDescent="0.2">
      <c r="A625" s="1">
        <v>14.976000000000001</v>
      </c>
      <c r="B625" s="14">
        <v>56.732283459999998</v>
      </c>
      <c r="C625" s="14">
        <v>5.0236220469999999</v>
      </c>
      <c r="D625" s="14">
        <v>11.329622649999999</v>
      </c>
      <c r="E625" s="37">
        <f t="shared" si="125"/>
        <v>207.80012514094628</v>
      </c>
      <c r="F625" s="37">
        <f t="shared" si="134"/>
        <v>1.8635730610609391</v>
      </c>
      <c r="G625" s="37">
        <f t="shared" si="135"/>
        <v>1.6566513061168506E-2</v>
      </c>
      <c r="I625" s="33"/>
      <c r="Q625" s="46">
        <v>209.15020910000001</v>
      </c>
      <c r="R625" s="46">
        <v>1.3381216659999999</v>
      </c>
      <c r="S625" s="46">
        <v>1.1818647999999999E-2</v>
      </c>
    </row>
    <row r="626" spans="1:19" x14ac:dyDescent="0.2">
      <c r="A626" s="1">
        <v>15</v>
      </c>
      <c r="B626" s="14">
        <v>56.251968499999997</v>
      </c>
      <c r="C626" s="14">
        <v>4.9763779530000001</v>
      </c>
      <c r="D626" s="14">
        <v>11.337696429999999</v>
      </c>
      <c r="E626" s="37">
        <f t="shared" si="125"/>
        <v>207.64148622199403</v>
      </c>
      <c r="F626" s="37">
        <f t="shared" si="134"/>
        <v>1.8801386125345572</v>
      </c>
      <c r="G626" s="37">
        <f t="shared" si="135"/>
        <v>1.6721377884658994E-2</v>
      </c>
      <c r="I626" s="33"/>
      <c r="Q626" s="46">
        <v>209.03653259999999</v>
      </c>
      <c r="R626" s="46">
        <v>1.3444978990000001</v>
      </c>
      <c r="S626" s="46">
        <v>1.1877752E-2</v>
      </c>
    </row>
    <row r="627" spans="1:19" x14ac:dyDescent="0.2">
      <c r="A627" s="1">
        <v>15.023999999999999</v>
      </c>
      <c r="B627" s="14">
        <v>55.763779530000001</v>
      </c>
      <c r="C627" s="14">
        <v>4.9606299209999998</v>
      </c>
      <c r="D627" s="14">
        <v>11.343784039999999</v>
      </c>
      <c r="E627" s="37">
        <f t="shared" si="125"/>
        <v>207.52153375468961</v>
      </c>
      <c r="F627" s="37">
        <f t="shared" si="134"/>
        <v>1.8865276635643049</v>
      </c>
      <c r="G627" s="37">
        <f t="shared" si="135"/>
        <v>1.6818361591693809E-2</v>
      </c>
      <c r="I627" s="33"/>
      <c r="Q627" s="46">
        <v>208.95088730000001</v>
      </c>
      <c r="R627" s="46">
        <v>1.34487176</v>
      </c>
      <c r="S627" s="46">
        <v>1.1907493E-2</v>
      </c>
    </row>
    <row r="628" spans="1:19" x14ac:dyDescent="0.2">
      <c r="A628" s="1">
        <v>15.048</v>
      </c>
      <c r="B628" s="14">
        <v>55.433070870000002</v>
      </c>
      <c r="C628" s="14">
        <v>4.8818897640000003</v>
      </c>
      <c r="D628" s="14">
        <v>11.33647921</v>
      </c>
      <c r="E628" s="37">
        <f t="shared" si="125"/>
        <v>207.66543564034905</v>
      </c>
      <c r="F628" s="37">
        <f t="shared" si="134"/>
        <v>1.8989260090720319</v>
      </c>
      <c r="G628" s="37">
        <f t="shared" si="135"/>
        <v>1.6861747002055408E-2</v>
      </c>
      <c r="I628" s="33"/>
      <c r="Q628" s="46">
        <v>209.05366430000001</v>
      </c>
      <c r="R628" s="46">
        <v>1.3587751029999999</v>
      </c>
      <c r="S628" s="46">
        <v>1.1985289999999999E-2</v>
      </c>
    </row>
    <row r="629" spans="1:19" x14ac:dyDescent="0.2">
      <c r="A629" s="1">
        <v>15.071999999999999</v>
      </c>
      <c r="B629" s="14">
        <v>55.07086614</v>
      </c>
      <c r="C629" s="14">
        <v>4.8267716539999999</v>
      </c>
      <c r="D629" s="14">
        <v>11.33057365</v>
      </c>
      <c r="E629" s="37">
        <f t="shared" si="125"/>
        <v>207.78146569954316</v>
      </c>
      <c r="F629" s="37">
        <f t="shared" si="134"/>
        <v>1.9061892939492093</v>
      </c>
      <c r="G629" s="37">
        <f t="shared" si="135"/>
        <v>1.6890429526568256E-2</v>
      </c>
      <c r="I629" s="33"/>
      <c r="Q629" s="46">
        <v>209.13681410000001</v>
      </c>
      <c r="R629" s="46">
        <v>1.3680644099999999</v>
      </c>
      <c r="S629" s="46">
        <v>1.2043633E-2</v>
      </c>
    </row>
    <row r="630" spans="1:19" x14ac:dyDescent="0.2">
      <c r="A630" s="3">
        <v>15.096</v>
      </c>
      <c r="B630" s="14">
        <v>54.637795279999999</v>
      </c>
      <c r="C630" s="14">
        <v>4.8031496059999998</v>
      </c>
      <c r="D630" s="14">
        <v>11.33953458</v>
      </c>
      <c r="E630" s="37">
        <f t="shared" si="125"/>
        <v>207.60529756474946</v>
      </c>
      <c r="F630" s="37">
        <f t="shared" si="134"/>
        <v>1.9180198068473884</v>
      </c>
      <c r="G630" s="37">
        <f t="shared" si="135"/>
        <v>1.7026199930518855E-2</v>
      </c>
      <c r="I630" s="33"/>
      <c r="Q630" s="46">
        <v>209.01066599999999</v>
      </c>
      <c r="R630" s="46">
        <v>1.3703009829999999</v>
      </c>
      <c r="S630" s="46">
        <v>1.2082327E-2</v>
      </c>
    </row>
    <row r="631" spans="1:19" x14ac:dyDescent="0.2">
      <c r="B631" s="14">
        <v>54.403100780000003</v>
      </c>
      <c r="C631" s="14">
        <v>4.7906976739999996</v>
      </c>
      <c r="D631" s="14">
        <v>11.34288729</v>
      </c>
      <c r="I631" s="33"/>
    </row>
    <row r="632" spans="1:19" x14ac:dyDescent="0.2">
      <c r="B632" s="14">
        <v>53.984496120000003</v>
      </c>
      <c r="C632" s="14">
        <v>4.7441860470000004</v>
      </c>
      <c r="D632" s="14">
        <v>11.343678430000001</v>
      </c>
      <c r="I632" s="33"/>
    </row>
    <row r="633" spans="1:19" x14ac:dyDescent="0.2">
      <c r="B633" s="14">
        <v>53.573643410000003</v>
      </c>
      <c r="C633" s="14">
        <v>4.728682171</v>
      </c>
      <c r="D633" s="14">
        <v>11.340664970000001</v>
      </c>
      <c r="I633" s="33"/>
    </row>
    <row r="634" spans="1:19" x14ac:dyDescent="0.2">
      <c r="B634" s="14">
        <v>53.178294569999998</v>
      </c>
      <c r="C634" s="14">
        <v>4.6976744190000002</v>
      </c>
      <c r="D634" s="14">
        <v>11.326277920000001</v>
      </c>
      <c r="I634" s="33"/>
    </row>
    <row r="635" spans="1:19" x14ac:dyDescent="0.2">
      <c r="B635" s="14">
        <v>52.806201549999997</v>
      </c>
      <c r="C635" s="14">
        <v>4.6434108529999998</v>
      </c>
      <c r="D635" s="14">
        <v>11.30811068</v>
      </c>
      <c r="I635" s="33"/>
    </row>
    <row r="636" spans="1:19" x14ac:dyDescent="0.2">
      <c r="B636" s="14">
        <v>52.434108530000003</v>
      </c>
      <c r="C636" s="14">
        <v>4.6279069770000003</v>
      </c>
      <c r="D636" s="14">
        <v>11.29352952</v>
      </c>
      <c r="I636" s="33"/>
    </row>
    <row r="637" spans="1:19" x14ac:dyDescent="0.2">
      <c r="B637" s="14">
        <v>51.914728680000003</v>
      </c>
      <c r="C637" s="14">
        <v>4.5891472870000003</v>
      </c>
      <c r="D637" s="14">
        <v>11.2818211</v>
      </c>
      <c r="I637" s="33"/>
    </row>
    <row r="638" spans="1:19" x14ac:dyDescent="0.2">
      <c r="B638" s="14">
        <v>51.348837209999999</v>
      </c>
      <c r="C638" s="14">
        <v>4.5813953490000001</v>
      </c>
      <c r="D638" s="14">
        <v>11.267876510000001</v>
      </c>
      <c r="I638" s="33"/>
    </row>
    <row r="639" spans="1:19" x14ac:dyDescent="0.2">
      <c r="B639" s="14">
        <v>50.775193799999997</v>
      </c>
      <c r="C639" s="14">
        <v>4.5348837209999999</v>
      </c>
      <c r="D639" s="14">
        <v>11.257026460000001</v>
      </c>
      <c r="I639" s="33"/>
    </row>
    <row r="640" spans="1:19" x14ac:dyDescent="0.2">
      <c r="B640" s="14">
        <v>50.573643410000003</v>
      </c>
      <c r="C640" s="14">
        <v>4.5116279070000003</v>
      </c>
      <c r="D640" s="14">
        <v>11.253068620000001</v>
      </c>
      <c r="I640" s="33"/>
    </row>
    <row r="641" spans="2:9" x14ac:dyDescent="0.2">
      <c r="B641" s="14">
        <v>50.167938929999998</v>
      </c>
      <c r="C641" s="14">
        <v>4.4732824430000004</v>
      </c>
      <c r="D641" s="14">
        <v>11.24378117</v>
      </c>
      <c r="I641" s="33"/>
    </row>
    <row r="642" spans="2:9" x14ac:dyDescent="0.2">
      <c r="B642" s="14">
        <v>49.793893130000001</v>
      </c>
      <c r="C642" s="14">
        <v>4.4351145040000004</v>
      </c>
      <c r="D642" s="14">
        <v>11.239126049999999</v>
      </c>
      <c r="I642" s="33"/>
    </row>
    <row r="643" spans="2:9" x14ac:dyDescent="0.2">
      <c r="B643" s="14">
        <v>49.358778630000003</v>
      </c>
      <c r="C643" s="14">
        <v>4.3969465650000004</v>
      </c>
      <c r="D643" s="14">
        <v>11.23254171</v>
      </c>
      <c r="I643" s="33"/>
    </row>
    <row r="644" spans="2:9" x14ac:dyDescent="0.2">
      <c r="B644" s="14">
        <v>48.862595419999998</v>
      </c>
      <c r="C644" s="14">
        <v>4.3587786260000003</v>
      </c>
      <c r="D644" s="14">
        <v>11.240212870000001</v>
      </c>
      <c r="I644" s="33"/>
    </row>
    <row r="645" spans="2:9" x14ac:dyDescent="0.2">
      <c r="B645" s="14">
        <v>48.54961832</v>
      </c>
      <c r="C645" s="14">
        <v>4.3053435110000002</v>
      </c>
      <c r="D645" s="14">
        <v>11.25607435</v>
      </c>
      <c r="I645" s="33"/>
    </row>
    <row r="646" spans="2:9" x14ac:dyDescent="0.2">
      <c r="B646" s="14">
        <v>48.091603050000003</v>
      </c>
      <c r="C646" s="14">
        <v>4.2671755730000003</v>
      </c>
      <c r="D646" s="14">
        <v>11.27559546</v>
      </c>
      <c r="I646" s="33"/>
    </row>
    <row r="647" spans="2:9" x14ac:dyDescent="0.2">
      <c r="B647" s="14">
        <v>47.870229010000003</v>
      </c>
      <c r="C647" s="14">
        <v>4.2442748090000002</v>
      </c>
      <c r="D647" s="14">
        <v>11.29777166</v>
      </c>
      <c r="I647" s="33"/>
    </row>
    <row r="648" spans="2:9" x14ac:dyDescent="0.2">
      <c r="B648" s="14">
        <v>47.534351149999999</v>
      </c>
      <c r="C648" s="14">
        <v>4.2290076340000002</v>
      </c>
      <c r="D648" s="14">
        <v>11.317711170000001</v>
      </c>
      <c r="I648" s="33"/>
    </row>
    <row r="649" spans="2:9" x14ac:dyDescent="0.2">
      <c r="B649" s="14">
        <v>47.152671759999997</v>
      </c>
      <c r="C649" s="14">
        <v>4.1755725190000001</v>
      </c>
      <c r="D649" s="14">
        <v>11.34351219</v>
      </c>
      <c r="I649" s="33"/>
    </row>
    <row r="650" spans="2:9" x14ac:dyDescent="0.2">
      <c r="B650" s="14">
        <v>46.786259540000003</v>
      </c>
      <c r="C650" s="14">
        <v>4.1145038170000001</v>
      </c>
      <c r="D650" s="14">
        <v>11.371254739999999</v>
      </c>
      <c r="I650" s="33"/>
    </row>
    <row r="651" spans="2:9" x14ac:dyDescent="0.2">
      <c r="B651" s="14">
        <v>46.556390980000003</v>
      </c>
      <c r="C651" s="14">
        <v>4.07518797</v>
      </c>
      <c r="D651" s="14">
        <v>11.39051122</v>
      </c>
      <c r="I651" s="33"/>
    </row>
    <row r="652" spans="2:9" x14ac:dyDescent="0.2">
      <c r="B652" s="14">
        <v>46.180451130000002</v>
      </c>
      <c r="C652" s="14">
        <v>4.0300751879999996</v>
      </c>
      <c r="D652" s="14">
        <v>11.410965900000001</v>
      </c>
      <c r="I652" s="33"/>
    </row>
    <row r="653" spans="2:9" x14ac:dyDescent="0.2">
      <c r="B653" s="14">
        <v>45.872180450000002</v>
      </c>
      <c r="C653" s="14">
        <v>4.0075187970000004</v>
      </c>
      <c r="D653" s="14">
        <v>11.439627939999999</v>
      </c>
      <c r="I653" s="33"/>
    </row>
    <row r="654" spans="2:9" x14ac:dyDescent="0.2">
      <c r="B654" s="14">
        <v>45.518796989999998</v>
      </c>
      <c r="C654" s="14">
        <v>3.9548872180000001</v>
      </c>
      <c r="D654" s="14">
        <v>11.46995821</v>
      </c>
      <c r="I654" s="33"/>
    </row>
    <row r="655" spans="2:9" x14ac:dyDescent="0.2">
      <c r="B655" s="14">
        <v>45.19548872</v>
      </c>
      <c r="C655" s="14">
        <v>3.92481203</v>
      </c>
      <c r="D655" s="14">
        <v>11.49648846</v>
      </c>
      <c r="I655" s="33"/>
    </row>
    <row r="656" spans="2:9" x14ac:dyDescent="0.2">
      <c r="B656" s="14">
        <v>44.744360899999997</v>
      </c>
      <c r="C656" s="14">
        <v>3.8947368419999999</v>
      </c>
      <c r="D656" s="14">
        <v>11.512719880000001</v>
      </c>
      <c r="I656" s="33"/>
    </row>
    <row r="657" spans="2:9" x14ac:dyDescent="0.2">
      <c r="B657" s="14">
        <v>44.338345859999997</v>
      </c>
      <c r="C657" s="14">
        <v>3.8571428569999999</v>
      </c>
      <c r="D657" s="14">
        <v>11.52749008</v>
      </c>
      <c r="I657" s="33"/>
    </row>
    <row r="658" spans="2:9" x14ac:dyDescent="0.2">
      <c r="B658" s="14">
        <v>44.022556389999998</v>
      </c>
      <c r="C658" s="14">
        <v>3.7969924810000002</v>
      </c>
      <c r="D658" s="14">
        <v>11.55571121</v>
      </c>
      <c r="I658" s="33"/>
    </row>
    <row r="659" spans="2:9" x14ac:dyDescent="0.2">
      <c r="B659" s="14">
        <v>43.684210530000001</v>
      </c>
      <c r="C659" s="14">
        <v>3.77443609</v>
      </c>
      <c r="D659" s="14">
        <v>11.587844929999999</v>
      </c>
      <c r="I659" s="33"/>
    </row>
    <row r="660" spans="2:9" x14ac:dyDescent="0.2">
      <c r="B660" s="14">
        <v>43.375939850000002</v>
      </c>
      <c r="C660" s="14">
        <v>3.7443609019999999</v>
      </c>
      <c r="D660" s="14">
        <v>11.60475108</v>
      </c>
      <c r="I660" s="33"/>
    </row>
    <row r="661" spans="2:9" x14ac:dyDescent="0.2">
      <c r="B661" s="14">
        <v>43.118518520000002</v>
      </c>
      <c r="C661" s="14">
        <v>3.733333333</v>
      </c>
      <c r="D661" s="14">
        <v>11.620143949999999</v>
      </c>
      <c r="I661" s="33"/>
    </row>
    <row r="662" spans="2:9" x14ac:dyDescent="0.2">
      <c r="B662" s="14">
        <v>43</v>
      </c>
      <c r="C662" s="14">
        <v>3.7111111110000001</v>
      </c>
      <c r="D662" s="14">
        <v>11.64040578</v>
      </c>
      <c r="I662" s="33"/>
    </row>
    <row r="663" spans="2:9" x14ac:dyDescent="0.2">
      <c r="B663" s="14">
        <v>42.718518520000003</v>
      </c>
      <c r="C663" s="14">
        <v>3.6296296300000002</v>
      </c>
      <c r="D663" s="14">
        <v>11.650663939999999</v>
      </c>
      <c r="I663" s="33"/>
    </row>
    <row r="664" spans="2:9" x14ac:dyDescent="0.2">
      <c r="B664" s="14">
        <v>42.39259259</v>
      </c>
      <c r="C664" s="14">
        <v>3.592592593</v>
      </c>
      <c r="D664" s="14">
        <v>11.6531644</v>
      </c>
      <c r="I664" s="33"/>
    </row>
    <row r="665" spans="2:9" x14ac:dyDescent="0.2">
      <c r="B665" s="14">
        <v>42.103703699999997</v>
      </c>
      <c r="C665" s="14">
        <v>3.6</v>
      </c>
      <c r="D665" s="14">
        <v>11.657221829999999</v>
      </c>
      <c r="I665" s="33"/>
    </row>
    <row r="666" spans="2:9" x14ac:dyDescent="0.2">
      <c r="B666" s="14">
        <v>41.718518520000003</v>
      </c>
      <c r="C666" s="14">
        <v>3.57037037</v>
      </c>
      <c r="D666" s="14">
        <v>11.66734976</v>
      </c>
      <c r="I666" s="33"/>
    </row>
    <row r="667" spans="2:9" x14ac:dyDescent="0.2">
      <c r="B667" s="14">
        <v>41.466666670000002</v>
      </c>
      <c r="C667" s="14">
        <v>3.540740741</v>
      </c>
      <c r="D667" s="14">
        <v>11.674689649999999</v>
      </c>
      <c r="I667" s="33"/>
    </row>
    <row r="668" spans="2:9" x14ac:dyDescent="0.2">
      <c r="B668" s="14">
        <v>41.014814809999997</v>
      </c>
      <c r="C668" s="14">
        <v>3.5333333329999999</v>
      </c>
      <c r="D668" s="14">
        <v>11.688337840000001</v>
      </c>
      <c r="I668" s="33"/>
    </row>
    <row r="669" spans="2:9" x14ac:dyDescent="0.2">
      <c r="B669" s="14">
        <v>40.718518520000003</v>
      </c>
      <c r="C669" s="14">
        <v>3.5037037039999999</v>
      </c>
      <c r="D669" s="14">
        <v>11.69602826</v>
      </c>
      <c r="I669" s="33"/>
    </row>
    <row r="670" spans="2:9" x14ac:dyDescent="0.2">
      <c r="B670" s="14">
        <v>40.362962959999997</v>
      </c>
      <c r="C670" s="14">
        <v>3.4740740739999998</v>
      </c>
      <c r="D670" s="14">
        <v>11.68424005</v>
      </c>
      <c r="I670" s="33"/>
    </row>
    <row r="671" spans="2:9" x14ac:dyDescent="0.2">
      <c r="B671" s="14">
        <v>40.124087590000002</v>
      </c>
      <c r="C671" s="14">
        <v>3.4306569339999999</v>
      </c>
      <c r="D671" s="14">
        <v>11.68545965</v>
      </c>
      <c r="I671" s="33"/>
    </row>
    <row r="672" spans="2:9" x14ac:dyDescent="0.2">
      <c r="B672" s="14">
        <v>39.729927009999997</v>
      </c>
      <c r="C672" s="14">
        <v>3.4160583940000002</v>
      </c>
      <c r="D672" s="14">
        <v>11.68981756</v>
      </c>
      <c r="I672" s="33"/>
    </row>
    <row r="673" spans="1:9" x14ac:dyDescent="0.2">
      <c r="B673" s="14">
        <v>39.408759119999999</v>
      </c>
      <c r="C673" s="14">
        <v>3.357664234</v>
      </c>
      <c r="D673" s="14">
        <v>11.691999109999999</v>
      </c>
      <c r="I673" s="33"/>
    </row>
    <row r="674" spans="1:9" x14ac:dyDescent="0.2">
      <c r="B674" s="14">
        <v>39.109489050000001</v>
      </c>
      <c r="C674" s="14">
        <v>3.2992700730000002</v>
      </c>
      <c r="D674" s="14">
        <v>11.69939692</v>
      </c>
      <c r="I674" s="33"/>
    </row>
    <row r="675" spans="1:9" x14ac:dyDescent="0.2">
      <c r="B675" s="14">
        <v>38.75912409</v>
      </c>
      <c r="C675" s="14">
        <v>3.3211678830000002</v>
      </c>
      <c r="D675" s="14">
        <v>11.705987779999999</v>
      </c>
      <c r="I675" s="33"/>
    </row>
    <row r="676" spans="1:9" x14ac:dyDescent="0.2">
      <c r="A676" s="3"/>
      <c r="B676" s="14">
        <v>38.459854010000001</v>
      </c>
      <c r="C676" s="14">
        <v>3.284671533</v>
      </c>
      <c r="D676" s="14">
        <v>11.70718085</v>
      </c>
      <c r="I676" s="33"/>
    </row>
    <row r="677" spans="1:9" x14ac:dyDescent="0.2">
      <c r="B677" s="14">
        <v>38.109489050000001</v>
      </c>
      <c r="C677" s="14">
        <v>3.2481751820000002</v>
      </c>
      <c r="D677" s="14">
        <v>11.71034893</v>
      </c>
      <c r="I677" s="33"/>
    </row>
    <row r="678" spans="1:9" x14ac:dyDescent="0.2">
      <c r="B678" s="14">
        <v>37.861313869999996</v>
      </c>
      <c r="C678" s="14">
        <v>3.2262773720000002</v>
      </c>
      <c r="D678" s="14">
        <v>11.72096571</v>
      </c>
      <c r="I678" s="33"/>
    </row>
    <row r="679" spans="1:9" x14ac:dyDescent="0.2">
      <c r="B679" s="14">
        <v>37.627737230000001</v>
      </c>
      <c r="C679" s="14">
        <v>3.2189781019999999</v>
      </c>
      <c r="D679" s="14">
        <v>11.72046798</v>
      </c>
      <c r="I679" s="33"/>
    </row>
    <row r="680" spans="1:9" x14ac:dyDescent="0.2">
      <c r="B680" s="14">
        <v>37.38686131</v>
      </c>
      <c r="C680" s="14">
        <v>3.1970802919999999</v>
      </c>
      <c r="D680" s="14">
        <v>11.7135639</v>
      </c>
      <c r="I680" s="33"/>
    </row>
    <row r="681" spans="1:9" x14ac:dyDescent="0.2">
      <c r="B681" s="14">
        <v>37.237410070000003</v>
      </c>
      <c r="C681" s="14">
        <v>3.2014388490000001</v>
      </c>
      <c r="D681" s="14">
        <v>11.727200379999999</v>
      </c>
      <c r="I681" s="33"/>
    </row>
    <row r="682" spans="1:9" x14ac:dyDescent="0.2">
      <c r="B682" s="14">
        <v>36.96402878</v>
      </c>
      <c r="C682" s="14">
        <v>3.151079137</v>
      </c>
      <c r="D682" s="14">
        <v>11.74756082</v>
      </c>
      <c r="I682" s="33"/>
    </row>
    <row r="683" spans="1:9" x14ac:dyDescent="0.2">
      <c r="B683" s="14">
        <v>36.762589929999997</v>
      </c>
      <c r="C683" s="14">
        <v>3.1294964030000001</v>
      </c>
      <c r="D683" s="14">
        <v>11.75234433</v>
      </c>
      <c r="I683" s="33"/>
    </row>
    <row r="684" spans="1:9" x14ac:dyDescent="0.2">
      <c r="B684" s="14">
        <v>36.460431649999997</v>
      </c>
      <c r="C684" s="14">
        <v>3.1079136690000002</v>
      </c>
      <c r="D684" s="14">
        <v>11.752920019999999</v>
      </c>
      <c r="I684" s="33"/>
    </row>
    <row r="685" spans="1:9" x14ac:dyDescent="0.2">
      <c r="B685" s="14">
        <v>36.266187049999999</v>
      </c>
      <c r="C685" s="14">
        <v>3.079136691</v>
      </c>
      <c r="D685" s="14">
        <v>11.758598640000001</v>
      </c>
      <c r="I685" s="33"/>
    </row>
    <row r="686" spans="1:9" x14ac:dyDescent="0.2">
      <c r="A686" s="2"/>
      <c r="B686" s="14">
        <v>35.971223019999996</v>
      </c>
      <c r="C686" s="14">
        <v>3.0431654680000002</v>
      </c>
      <c r="D686" s="14">
        <v>11.759354739999999</v>
      </c>
      <c r="I686" s="33"/>
    </row>
    <row r="687" spans="1:9" x14ac:dyDescent="0.2">
      <c r="B687" s="14">
        <v>35.798561149999998</v>
      </c>
      <c r="C687" s="14">
        <v>3</v>
      </c>
      <c r="D687" s="14">
        <v>11.77155836</v>
      </c>
      <c r="I687" s="33"/>
    </row>
    <row r="688" spans="1:9" x14ac:dyDescent="0.2">
      <c r="B688" s="14">
        <v>35.525179860000001</v>
      </c>
      <c r="C688" s="14">
        <v>3.0143884889999999</v>
      </c>
      <c r="D688" s="14">
        <v>11.78619763</v>
      </c>
      <c r="I688" s="33"/>
    </row>
    <row r="689" spans="2:9" x14ac:dyDescent="0.2">
      <c r="B689" s="14">
        <v>35.309352519999997</v>
      </c>
      <c r="C689" s="14">
        <v>3.007194245</v>
      </c>
      <c r="D689" s="14">
        <v>11.80805543</v>
      </c>
      <c r="I689" s="33"/>
    </row>
    <row r="690" spans="2:9" x14ac:dyDescent="0.2">
      <c r="B690" s="14">
        <v>35.086330940000003</v>
      </c>
      <c r="C690" s="14">
        <v>2.9856115110000001</v>
      </c>
      <c r="D690" s="14">
        <v>11.833608269999999</v>
      </c>
      <c r="I690" s="33"/>
    </row>
    <row r="691" spans="2:9" x14ac:dyDescent="0.2">
      <c r="B691" s="14">
        <v>34.858156030000004</v>
      </c>
      <c r="C691" s="14">
        <v>2.9787234040000001</v>
      </c>
      <c r="D691" s="14">
        <v>11.840604880000001</v>
      </c>
      <c r="I691" s="33"/>
    </row>
    <row r="692" spans="2:9" x14ac:dyDescent="0.2">
      <c r="B692" s="14">
        <v>34.546099290000001</v>
      </c>
      <c r="C692" s="14">
        <v>2.936170213</v>
      </c>
      <c r="D692" s="14">
        <v>11.83985025</v>
      </c>
      <c r="I692" s="33"/>
    </row>
    <row r="693" spans="2:9" x14ac:dyDescent="0.2">
      <c r="B693" s="14">
        <v>34.241134750000001</v>
      </c>
      <c r="C693" s="14">
        <v>2.8794326240000001</v>
      </c>
      <c r="D693" s="14">
        <v>11.823112979999999</v>
      </c>
      <c r="I693" s="33"/>
    </row>
    <row r="694" spans="2:9" x14ac:dyDescent="0.2">
      <c r="B694" s="14">
        <v>34.177304960000001</v>
      </c>
      <c r="C694" s="14">
        <v>2.8510638300000002</v>
      </c>
      <c r="D694" s="14">
        <v>11.817387460000001</v>
      </c>
      <c r="I694" s="33"/>
    </row>
    <row r="695" spans="2:9" x14ac:dyDescent="0.2">
      <c r="B695" s="14">
        <v>33.907801419999998</v>
      </c>
      <c r="C695" s="14">
        <v>2.8226950350000002</v>
      </c>
      <c r="D695" s="14">
        <v>11.81664889</v>
      </c>
      <c r="I695" s="33"/>
    </row>
    <row r="696" spans="2:9" x14ac:dyDescent="0.2">
      <c r="B696" s="14">
        <v>33.63120567</v>
      </c>
      <c r="C696" s="14">
        <v>2.836879433</v>
      </c>
      <c r="D696" s="14">
        <v>11.819239420000001</v>
      </c>
      <c r="I696" s="33"/>
    </row>
    <row r="697" spans="2:9" x14ac:dyDescent="0.2">
      <c r="B697" s="14">
        <v>33.425531909999997</v>
      </c>
      <c r="C697" s="14">
        <v>2.8297872339999999</v>
      </c>
      <c r="D697" s="14">
        <v>11.821145720000001</v>
      </c>
      <c r="I697" s="33"/>
    </row>
    <row r="698" spans="2:9" x14ac:dyDescent="0.2">
      <c r="B698" s="14">
        <v>33.163120569999997</v>
      </c>
      <c r="C698" s="14">
        <v>2.8226950350000002</v>
      </c>
      <c r="D698" s="14">
        <v>11.80945075</v>
      </c>
      <c r="I698" s="33"/>
    </row>
    <row r="699" spans="2:9" x14ac:dyDescent="0.2">
      <c r="B699" s="14">
        <v>32.921985820000003</v>
      </c>
      <c r="C699" s="14">
        <v>2.808510638</v>
      </c>
      <c r="D699" s="14">
        <v>11.79086474</v>
      </c>
      <c r="I699" s="33"/>
    </row>
    <row r="700" spans="2:9" x14ac:dyDescent="0.2">
      <c r="B700" s="14">
        <v>32.787234040000001</v>
      </c>
      <c r="C700" s="14">
        <v>2.7943262409999998</v>
      </c>
      <c r="D700" s="14">
        <v>11.770743980000001</v>
      </c>
      <c r="I700" s="33"/>
    </row>
    <row r="701" spans="2:9" x14ac:dyDescent="0.2">
      <c r="B701" s="14">
        <v>32.622377620000002</v>
      </c>
      <c r="C701" s="14">
        <v>2.769230769</v>
      </c>
      <c r="D701" s="14">
        <v>11.758779390000001</v>
      </c>
      <c r="I701" s="33"/>
    </row>
    <row r="702" spans="2:9" x14ac:dyDescent="0.2">
      <c r="B702" s="14">
        <v>32.300699299999998</v>
      </c>
      <c r="C702" s="14">
        <v>2.7552447550000001</v>
      </c>
      <c r="D702" s="14">
        <v>11.767817900000001</v>
      </c>
      <c r="I702" s="33"/>
    </row>
    <row r="703" spans="2:9" x14ac:dyDescent="0.2">
      <c r="B703" s="14">
        <v>32.062937060000003</v>
      </c>
      <c r="C703" s="14">
        <v>2.7552447550000001</v>
      </c>
      <c r="D703" s="14">
        <v>11.77781908</v>
      </c>
      <c r="I703" s="33"/>
    </row>
    <row r="704" spans="2:9" x14ac:dyDescent="0.2">
      <c r="B704" s="14">
        <v>31.87412587</v>
      </c>
      <c r="C704" s="14">
        <v>2.7272727269999999</v>
      </c>
      <c r="D704" s="14">
        <v>11.79031318</v>
      </c>
      <c r="I704" s="33"/>
    </row>
    <row r="705" spans="2:9" x14ac:dyDescent="0.2">
      <c r="B705" s="14">
        <v>31.67832168</v>
      </c>
      <c r="C705" s="14">
        <v>2.692307692</v>
      </c>
      <c r="D705" s="14">
        <v>11.802189439999999</v>
      </c>
      <c r="I705" s="33"/>
    </row>
    <row r="706" spans="2:9" x14ac:dyDescent="0.2">
      <c r="B706" s="14">
        <v>31.405594409999999</v>
      </c>
      <c r="C706" s="14">
        <v>2.6433566430000002</v>
      </c>
      <c r="D706" s="14">
        <v>11.80905813</v>
      </c>
      <c r="I706" s="33"/>
    </row>
    <row r="707" spans="2:9" x14ac:dyDescent="0.2">
      <c r="B707" s="14">
        <v>31.18181818</v>
      </c>
      <c r="C707" s="14">
        <v>2.6083916079999998</v>
      </c>
      <c r="D707" s="14">
        <v>11.812253139999999</v>
      </c>
    </row>
    <row r="708" spans="2:9" x14ac:dyDescent="0.2">
      <c r="B708" s="14">
        <v>31.01398601</v>
      </c>
      <c r="C708" s="14">
        <v>2.6013986010000001</v>
      </c>
      <c r="D708" s="14">
        <v>11.823366</v>
      </c>
    </row>
    <row r="709" spans="2:9" x14ac:dyDescent="0.2">
      <c r="B709" s="14">
        <v>30.671328670000001</v>
      </c>
      <c r="C709" s="14">
        <v>2.58041958</v>
      </c>
      <c r="D709" s="14">
        <v>11.84998173</v>
      </c>
    </row>
    <row r="710" spans="2:9" x14ac:dyDescent="0.2">
      <c r="B710" s="14">
        <v>30.419580419999999</v>
      </c>
      <c r="C710" s="14">
        <v>2.5664335660000002</v>
      </c>
      <c r="D710" s="14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4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4"/>
      </mc:Fallback>
    </mc:AlternateContent>
    <mc:AlternateContent xmlns:mc="http://schemas.openxmlformats.org/markup-compatibility/2006">
      <mc:Choice Requires="x14">
        <oleObject progId="Equation.DSMT4" shapeId="1175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5" r:id="rId16"/>
      </mc:Fallback>
    </mc:AlternateContent>
    <mc:AlternateContent xmlns:mc="http://schemas.openxmlformats.org/markup-compatibility/2006">
      <mc:Choice Requires="x14">
        <oleObject progId="Equation.DSMT4" shapeId="1176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6" r:id="rId18"/>
      </mc:Fallback>
    </mc:AlternateContent>
    <mc:AlternateContent xmlns:mc="http://schemas.openxmlformats.org/markup-compatibility/2006">
      <mc:Choice Requires="x14">
        <oleObject progId="Equation.DSMT4" shapeId="1177" r:id="rId20">
          <objectPr defaultSize="0" r:id="rId21">
            <anchor moveWithCells="1" sizeWithCells="1">
              <from>
                <xdr:col>16</xdr:col>
                <xdr:colOff>352425</xdr:colOff>
                <xdr:row>0</xdr:row>
                <xdr:rowOff>123825</xdr:rowOff>
              </from>
              <to>
                <xdr:col>16</xdr:col>
                <xdr:colOff>504825</xdr:colOff>
                <xdr:row>0</xdr:row>
                <xdr:rowOff>304800</xdr:rowOff>
              </to>
            </anchor>
          </objectPr>
        </oleObject>
      </mc:Choice>
      <mc:Fallback>
        <oleObject progId="Equation.DSMT4" shapeId="1177" r:id="rId20"/>
      </mc:Fallback>
    </mc:AlternateContent>
    <mc:AlternateContent xmlns:mc="http://schemas.openxmlformats.org/markup-compatibility/2006">
      <mc:Choice Requires="x14">
        <oleObject progId="Equation.DSMT4" shapeId="1178" r:id="rId22">
          <objectPr defaultSize="0" r:id="rId23">
            <anchor moveWithCells="1" sizeWithCells="1">
              <from>
                <xdr:col>17</xdr:col>
                <xdr:colOff>295275</xdr:colOff>
                <xdr:row>0</xdr:row>
                <xdr:rowOff>114300</xdr:rowOff>
              </from>
              <to>
                <xdr:col>17</xdr:col>
                <xdr:colOff>571500</xdr:colOff>
                <xdr:row>0</xdr:row>
                <xdr:rowOff>342900</xdr:rowOff>
              </to>
            </anchor>
          </objectPr>
        </oleObject>
      </mc:Choice>
      <mc:Fallback>
        <oleObject progId="Equation.DSMT4" shapeId="1178" r:id="rId22"/>
      </mc:Fallback>
    </mc:AlternateContent>
    <mc:AlternateContent xmlns:mc="http://schemas.openxmlformats.org/markup-compatibility/2006">
      <mc:Choice Requires="x14">
        <oleObject progId="Equation.DSMT4" shapeId="1179" r:id="rId24">
          <objectPr defaultSize="0" r:id="rId25">
            <anchor moveWithCells="1" sizeWithCells="1">
              <from>
                <xdr:col>18</xdr:col>
                <xdr:colOff>114300</xdr:colOff>
                <xdr:row>0</xdr:row>
                <xdr:rowOff>0</xdr:rowOff>
              </from>
              <to>
                <xdr:col>18</xdr:col>
                <xdr:colOff>600075</xdr:colOff>
                <xdr:row>0</xdr:row>
                <xdr:rowOff>571500</xdr:rowOff>
              </to>
            </anchor>
          </objectPr>
        </oleObject>
      </mc:Choice>
      <mc:Fallback>
        <oleObject progId="Equation.DSMT4" shapeId="1179" r:id="rId2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2016-06-01T14:56:05Z</dcterms:modified>
</cp:coreProperties>
</file>